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hidePivotFieldList="1" defaultThemeVersion="124226"/>
  <mc:AlternateContent xmlns:mc="http://schemas.openxmlformats.org/markup-compatibility/2006">
    <mc:Choice Requires="x15">
      <x15ac:absPath xmlns:x15ac="http://schemas.microsoft.com/office/spreadsheetml/2010/11/ac" url="C:\IFP\WSS SDC&amp; ADA Project\Procurement\CS Consulting Servicies\CS-8 IC-8 C.11.6 Int Murariu\"/>
    </mc:Choice>
  </mc:AlternateContent>
  <bookViews>
    <workbookView xWindow="0" yWindow="0" windowWidth="28800" windowHeight="12435"/>
  </bookViews>
  <sheets>
    <sheet name="DATABASE 2019" sheetId="8" r:id="rId1"/>
    <sheet name="FEN 2019" sheetId="7" r:id="rId2"/>
    <sheet name="DATABASE 2016" sheetId="5" r:id="rId3"/>
    <sheet name="FEN 2016" sheetId="4" r:id="rId4"/>
    <sheet name="drop down menius" sheetId="6" r:id="rId5"/>
  </sheets>
  <definedNames>
    <definedName name="_xlnm._FilterDatabase" localSheetId="2" hidden="1">'DATABASE 2016'!$A$2:$AO$317</definedName>
    <definedName name="_xlnm._FilterDatabase" localSheetId="0" hidden="1">'DATABASE 2019'!$A$2:$AO$280</definedName>
    <definedName name="_xlnm._FilterDatabase" localSheetId="3" hidden="1">'FEN 2016'!#REF!</definedName>
    <definedName name="_xlnm._FilterDatabase" localSheetId="1" hidden="1">'FEN 2019'!$A$3:$Q$1096</definedName>
    <definedName name="_xlnm.Print_Area" localSheetId="3">'FEN 2016'!$A$1:$L$1261</definedName>
  </definedNames>
  <calcPr calcId="152511"/>
</workbook>
</file>

<file path=xl/calcChain.xml><?xml version="1.0" encoding="utf-8"?>
<calcChain xmlns="http://schemas.openxmlformats.org/spreadsheetml/2006/main">
  <c r="A5" i="7" l="1"/>
  <c r="A6" i="7"/>
  <c r="A7" i="7"/>
  <c r="B4" i="8" s="1"/>
  <c r="A8" i="7"/>
  <c r="A9" i="7"/>
  <c r="A10" i="7"/>
  <c r="B5" i="8" s="1"/>
  <c r="A11" i="7"/>
  <c r="A12" i="7"/>
  <c r="A13" i="7"/>
  <c r="B6" i="8" s="1"/>
  <c r="A14" i="7"/>
  <c r="A15" i="7"/>
  <c r="A16" i="7"/>
  <c r="B7" i="8" s="1"/>
  <c r="A17" i="7"/>
  <c r="A18" i="7"/>
  <c r="B8" i="8" s="1"/>
  <c r="A19" i="7"/>
  <c r="A20" i="7"/>
  <c r="A21" i="7"/>
  <c r="A22" i="7"/>
  <c r="B9" i="8" s="1"/>
  <c r="A23" i="7"/>
  <c r="A24" i="7"/>
  <c r="A25" i="7"/>
  <c r="A26" i="7"/>
  <c r="A27" i="7"/>
  <c r="B10" i="8" s="1"/>
  <c r="A28" i="7"/>
  <c r="A29" i="7"/>
  <c r="A30" i="7"/>
  <c r="B11" i="8" s="1"/>
  <c r="A31" i="7"/>
  <c r="A32" i="7"/>
  <c r="A33" i="7"/>
  <c r="A34" i="7"/>
  <c r="A35" i="7"/>
  <c r="B12" i="8" s="1"/>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4" i="7"/>
  <c r="A365" i="7"/>
  <c r="A366" i="7"/>
  <c r="A367" i="7"/>
  <c r="A368" i="7"/>
  <c r="A369" i="7"/>
  <c r="A370" i="7"/>
  <c r="A371" i="7"/>
  <c r="A372" i="7"/>
  <c r="A373" i="7"/>
  <c r="A374" i="7"/>
  <c r="A375" i="7"/>
  <c r="A376" i="7"/>
  <c r="A377" i="7"/>
  <c r="A378" i="7"/>
  <c r="A379" i="7"/>
  <c r="A380" i="7"/>
  <c r="A381" i="7"/>
  <c r="A382" i="7"/>
  <c r="A383" i="7"/>
  <c r="A384" i="7"/>
  <c r="A385" i="7"/>
  <c r="A386" i="7"/>
  <c r="A387" i="7"/>
  <c r="A388" i="7"/>
  <c r="A389" i="7"/>
  <c r="A390" i="7"/>
  <c r="A391" i="7"/>
  <c r="A392" i="7"/>
  <c r="A393" i="7"/>
  <c r="A394" i="7"/>
  <c r="A395" i="7"/>
  <c r="A396" i="7"/>
  <c r="A397" i="7"/>
  <c r="A398" i="7"/>
  <c r="A399" i="7"/>
  <c r="A400" i="7"/>
  <c r="A401" i="7"/>
  <c r="A402" i="7"/>
  <c r="A403" i="7"/>
  <c r="A404" i="7"/>
  <c r="A405" i="7"/>
  <c r="A406" i="7"/>
  <c r="A407" i="7"/>
  <c r="A408" i="7"/>
  <c r="A409" i="7"/>
  <c r="A410" i="7"/>
  <c r="A411" i="7"/>
  <c r="A412" i="7"/>
  <c r="A413" i="7"/>
  <c r="A414" i="7"/>
  <c r="A415" i="7"/>
  <c r="A416" i="7"/>
  <c r="A417" i="7"/>
  <c r="A418" i="7"/>
  <c r="A419" i="7"/>
  <c r="A420" i="7"/>
  <c r="A421" i="7"/>
  <c r="A422" i="7"/>
  <c r="A423" i="7"/>
  <c r="A424" i="7"/>
  <c r="A425" i="7"/>
  <c r="A426" i="7"/>
  <c r="A427" i="7"/>
  <c r="A428" i="7"/>
  <c r="A429" i="7"/>
  <c r="A430" i="7"/>
  <c r="A431" i="7"/>
  <c r="A432" i="7"/>
  <c r="A433" i="7"/>
  <c r="A434" i="7"/>
  <c r="A435" i="7"/>
  <c r="A436" i="7"/>
  <c r="A437" i="7"/>
  <c r="A438" i="7"/>
  <c r="A439" i="7"/>
  <c r="A440" i="7"/>
  <c r="A441" i="7"/>
  <c r="A442" i="7"/>
  <c r="A443" i="7"/>
  <c r="A444" i="7"/>
  <c r="A445" i="7"/>
  <c r="A446" i="7"/>
  <c r="A447" i="7"/>
  <c r="A448" i="7"/>
  <c r="A449" i="7"/>
  <c r="A450" i="7"/>
  <c r="A451" i="7"/>
  <c r="A452" i="7"/>
  <c r="A453" i="7"/>
  <c r="A454" i="7"/>
  <c r="A455" i="7"/>
  <c r="A456" i="7"/>
  <c r="A457" i="7"/>
  <c r="A458" i="7"/>
  <c r="A459" i="7"/>
  <c r="A460" i="7"/>
  <c r="A461" i="7"/>
  <c r="A462" i="7"/>
  <c r="A463" i="7"/>
  <c r="A464" i="7"/>
  <c r="A465" i="7"/>
  <c r="A466" i="7"/>
  <c r="A467" i="7"/>
  <c r="A468" i="7"/>
  <c r="A469" i="7"/>
  <c r="A470" i="7"/>
  <c r="A471" i="7"/>
  <c r="A472" i="7"/>
  <c r="A473" i="7"/>
  <c r="A474" i="7"/>
  <c r="A475" i="7"/>
  <c r="A476" i="7"/>
  <c r="A477" i="7"/>
  <c r="A478" i="7"/>
  <c r="A479" i="7"/>
  <c r="A480" i="7"/>
  <c r="A481" i="7"/>
  <c r="A482" i="7"/>
  <c r="A483" i="7"/>
  <c r="A484" i="7"/>
  <c r="A485" i="7"/>
  <c r="A486" i="7"/>
  <c r="A487" i="7"/>
  <c r="A488" i="7"/>
  <c r="A489" i="7"/>
  <c r="A490" i="7"/>
  <c r="A491" i="7"/>
  <c r="A492" i="7"/>
  <c r="A493" i="7"/>
  <c r="A494" i="7"/>
  <c r="A495" i="7"/>
  <c r="A496" i="7"/>
  <c r="A497" i="7"/>
  <c r="A498" i="7"/>
  <c r="A499" i="7"/>
  <c r="A500" i="7"/>
  <c r="A501" i="7"/>
  <c r="A502" i="7"/>
  <c r="A503" i="7"/>
  <c r="A504" i="7"/>
  <c r="A505" i="7"/>
  <c r="A506" i="7"/>
  <c r="A507" i="7"/>
  <c r="A508" i="7"/>
  <c r="A509" i="7"/>
  <c r="A510" i="7"/>
  <c r="A511" i="7"/>
  <c r="A512" i="7"/>
  <c r="A513" i="7"/>
  <c r="A514" i="7"/>
  <c r="A515" i="7"/>
  <c r="A516" i="7"/>
  <c r="A517" i="7"/>
  <c r="A518" i="7"/>
  <c r="A519" i="7"/>
  <c r="A520" i="7"/>
  <c r="A521" i="7"/>
  <c r="A522" i="7"/>
  <c r="A523" i="7"/>
  <c r="A524" i="7"/>
  <c r="A525" i="7"/>
  <c r="A526" i="7"/>
  <c r="A527" i="7"/>
  <c r="A528" i="7"/>
  <c r="A529" i="7"/>
  <c r="A530" i="7"/>
  <c r="A531" i="7"/>
  <c r="A532" i="7"/>
  <c r="A533" i="7"/>
  <c r="A534" i="7"/>
  <c r="A535" i="7"/>
  <c r="A536" i="7"/>
  <c r="A537" i="7"/>
  <c r="A538" i="7"/>
  <c r="A539" i="7"/>
  <c r="A540" i="7"/>
  <c r="A541" i="7"/>
  <c r="A542" i="7"/>
  <c r="A543" i="7"/>
  <c r="A544" i="7"/>
  <c r="A545" i="7"/>
  <c r="A546" i="7"/>
  <c r="A547" i="7"/>
  <c r="A548" i="7"/>
  <c r="A549" i="7"/>
  <c r="A550" i="7"/>
  <c r="A551" i="7"/>
  <c r="A552" i="7"/>
  <c r="A553" i="7"/>
  <c r="A554"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A619" i="7"/>
  <c r="A620" i="7"/>
  <c r="A621" i="7"/>
  <c r="A622" i="7"/>
  <c r="A623" i="7"/>
  <c r="A624" i="7"/>
  <c r="A625" i="7"/>
  <c r="A626" i="7"/>
  <c r="A627" i="7"/>
  <c r="A628" i="7"/>
  <c r="A629" i="7"/>
  <c r="A630" i="7"/>
  <c r="A631" i="7"/>
  <c r="A632" i="7"/>
  <c r="A633" i="7"/>
  <c r="A634" i="7"/>
  <c r="A635" i="7"/>
  <c r="A636" i="7"/>
  <c r="A637" i="7"/>
  <c r="A638" i="7"/>
  <c r="A639" i="7"/>
  <c r="A640" i="7"/>
  <c r="A641" i="7"/>
  <c r="A642" i="7"/>
  <c r="A643" i="7"/>
  <c r="A644" i="7"/>
  <c r="A645" i="7"/>
  <c r="A646" i="7"/>
  <c r="A647" i="7"/>
  <c r="A648" i="7"/>
  <c r="A649" i="7"/>
  <c r="A650" i="7"/>
  <c r="A651" i="7"/>
  <c r="A652" i="7"/>
  <c r="A653" i="7"/>
  <c r="A654" i="7"/>
  <c r="A655" i="7"/>
  <c r="A656" i="7"/>
  <c r="A657" i="7"/>
  <c r="A658" i="7"/>
  <c r="A659" i="7"/>
  <c r="A660" i="7"/>
  <c r="A661" i="7"/>
  <c r="A662" i="7"/>
  <c r="A663" i="7"/>
  <c r="A664" i="7"/>
  <c r="A665" i="7"/>
  <c r="A666" i="7"/>
  <c r="A667" i="7"/>
  <c r="A668" i="7"/>
  <c r="A669" i="7"/>
  <c r="A670" i="7"/>
  <c r="A671" i="7"/>
  <c r="A672" i="7"/>
  <c r="A673" i="7"/>
  <c r="A674" i="7"/>
  <c r="A675" i="7"/>
  <c r="A676" i="7"/>
  <c r="A677" i="7"/>
  <c r="A678" i="7"/>
  <c r="A679" i="7"/>
  <c r="A680" i="7"/>
  <c r="A681" i="7"/>
  <c r="A682" i="7"/>
  <c r="A683" i="7"/>
  <c r="A684" i="7"/>
  <c r="A685" i="7"/>
  <c r="A686" i="7"/>
  <c r="A687" i="7"/>
  <c r="A688" i="7"/>
  <c r="A689" i="7"/>
  <c r="A690" i="7"/>
  <c r="A691" i="7"/>
  <c r="A692" i="7"/>
  <c r="A693" i="7"/>
  <c r="A694" i="7"/>
  <c r="A695" i="7"/>
  <c r="A696" i="7"/>
  <c r="A697" i="7"/>
  <c r="A698" i="7"/>
  <c r="A699" i="7"/>
  <c r="A700" i="7"/>
  <c r="A701" i="7"/>
  <c r="A702" i="7"/>
  <c r="A703" i="7"/>
  <c r="A704" i="7"/>
  <c r="A705" i="7"/>
  <c r="A706" i="7"/>
  <c r="A707" i="7"/>
  <c r="A708" i="7"/>
  <c r="A709" i="7"/>
  <c r="A710" i="7"/>
  <c r="A711" i="7"/>
  <c r="A712" i="7"/>
  <c r="A713" i="7"/>
  <c r="A714" i="7"/>
  <c r="A715" i="7"/>
  <c r="A716" i="7"/>
  <c r="A717" i="7"/>
  <c r="A718" i="7"/>
  <c r="A719" i="7"/>
  <c r="A720" i="7"/>
  <c r="A721" i="7"/>
  <c r="A722" i="7"/>
  <c r="A723" i="7"/>
  <c r="A724" i="7"/>
  <c r="A725" i="7"/>
  <c r="A726" i="7"/>
  <c r="A727" i="7"/>
  <c r="A728" i="7"/>
  <c r="A729" i="7"/>
  <c r="A730" i="7"/>
  <c r="A731" i="7"/>
  <c r="A732" i="7"/>
  <c r="A733" i="7"/>
  <c r="A734" i="7"/>
  <c r="A735" i="7"/>
  <c r="A736" i="7"/>
  <c r="A737" i="7"/>
  <c r="A738" i="7"/>
  <c r="A739" i="7"/>
  <c r="A740" i="7"/>
  <c r="A741" i="7"/>
  <c r="A742" i="7"/>
  <c r="A743" i="7"/>
  <c r="A744" i="7"/>
  <c r="A745" i="7"/>
  <c r="A746" i="7"/>
  <c r="A747" i="7"/>
  <c r="A748" i="7"/>
  <c r="A749" i="7"/>
  <c r="A750" i="7"/>
  <c r="A751" i="7"/>
  <c r="A752" i="7"/>
  <c r="A753" i="7"/>
  <c r="A754" i="7"/>
  <c r="A755" i="7"/>
  <c r="A756" i="7"/>
  <c r="A757" i="7"/>
  <c r="A758" i="7"/>
  <c r="A759" i="7"/>
  <c r="A760" i="7"/>
  <c r="A761" i="7"/>
  <c r="A762" i="7"/>
  <c r="A763" i="7"/>
  <c r="A764" i="7"/>
  <c r="A765" i="7"/>
  <c r="A766" i="7"/>
  <c r="A767" i="7"/>
  <c r="A768" i="7"/>
  <c r="A769" i="7"/>
  <c r="A770" i="7"/>
  <c r="A771" i="7"/>
  <c r="A772" i="7"/>
  <c r="A773" i="7"/>
  <c r="A774" i="7"/>
  <c r="A775" i="7"/>
  <c r="A776" i="7"/>
  <c r="C197" i="8" s="1"/>
  <c r="A777" i="7"/>
  <c r="A778" i="7"/>
  <c r="A779" i="7"/>
  <c r="A780" i="7"/>
  <c r="A781" i="7"/>
  <c r="C198" i="8" s="1"/>
  <c r="A782" i="7"/>
  <c r="A783" i="7"/>
  <c r="A784" i="7"/>
  <c r="A785" i="7"/>
  <c r="C199" i="8" s="1"/>
  <c r="A786" i="7"/>
  <c r="A787" i="7"/>
  <c r="C200" i="8" s="1"/>
  <c r="A788" i="7"/>
  <c r="A789" i="7"/>
  <c r="C201" i="8" s="1"/>
  <c r="A790" i="7"/>
  <c r="A791" i="7"/>
  <c r="C202" i="8" s="1"/>
  <c r="A792" i="7"/>
  <c r="A793" i="7"/>
  <c r="A794" i="7"/>
  <c r="C203" i="8" s="1"/>
  <c r="A795" i="7"/>
  <c r="A796" i="7"/>
  <c r="A797" i="7"/>
  <c r="C204" i="8" s="1"/>
  <c r="A798" i="7"/>
  <c r="A799" i="7"/>
  <c r="A800" i="7"/>
  <c r="C205" i="8" s="1"/>
  <c r="A801" i="7"/>
  <c r="A802" i="7"/>
  <c r="A803" i="7"/>
  <c r="A804" i="7"/>
  <c r="C206" i="8" s="1"/>
  <c r="A805" i="7"/>
  <c r="A806" i="7"/>
  <c r="A807" i="7"/>
  <c r="A808" i="7"/>
  <c r="C207" i="8" s="1"/>
  <c r="A809" i="7"/>
  <c r="A810" i="7"/>
  <c r="A811" i="7"/>
  <c r="A812" i="7"/>
  <c r="A813" i="7"/>
  <c r="A814" i="7"/>
  <c r="A815" i="7"/>
  <c r="C208" i="8" s="1"/>
  <c r="A816" i="7"/>
  <c r="A817" i="7"/>
  <c r="A818" i="7"/>
  <c r="A819" i="7"/>
  <c r="A820" i="7"/>
  <c r="C209" i="8" s="1"/>
  <c r="A821" i="7"/>
  <c r="A822" i="7"/>
  <c r="A823" i="7"/>
  <c r="A824" i="7"/>
  <c r="C210" i="8" s="1"/>
  <c r="A825" i="7"/>
  <c r="A826" i="7"/>
  <c r="A827" i="7"/>
  <c r="A828" i="7"/>
  <c r="A829" i="7"/>
  <c r="A830" i="7"/>
  <c r="A831" i="7"/>
  <c r="C211" i="8" s="1"/>
  <c r="A832" i="7"/>
  <c r="A833" i="7"/>
  <c r="A834" i="7"/>
  <c r="C212" i="8" s="1"/>
  <c r="A835" i="7"/>
  <c r="A836" i="7"/>
  <c r="A837" i="7"/>
  <c r="A838" i="7"/>
  <c r="A839" i="7"/>
  <c r="C213" i="8" s="1"/>
  <c r="A840" i="7"/>
  <c r="A841" i="7"/>
  <c r="A842" i="7"/>
  <c r="C214" i="8" s="1"/>
  <c r="A843" i="7"/>
  <c r="A844" i="7"/>
  <c r="A845" i="7"/>
  <c r="A846" i="7"/>
  <c r="C215" i="8" s="1"/>
  <c r="A847" i="7"/>
  <c r="A848" i="7"/>
  <c r="A849" i="7"/>
  <c r="C216" i="8" s="1"/>
  <c r="A850" i="7"/>
  <c r="A851" i="7"/>
  <c r="C217" i="8" s="1"/>
  <c r="A852" i="7"/>
  <c r="A853" i="7"/>
  <c r="A854" i="7"/>
  <c r="B218" i="8" s="1"/>
  <c r="A855" i="7"/>
  <c r="A856" i="7"/>
  <c r="B219" i="8" s="1"/>
  <c r="A857" i="7"/>
  <c r="A858" i="7"/>
  <c r="A859" i="7"/>
  <c r="A860" i="7"/>
  <c r="A861" i="7"/>
  <c r="A862" i="7"/>
  <c r="A863" i="7"/>
  <c r="A864" i="7"/>
  <c r="B220" i="8" s="1"/>
  <c r="A865" i="7"/>
  <c r="A866" i="7"/>
  <c r="A867" i="7"/>
  <c r="A868" i="7"/>
  <c r="A869" i="7"/>
  <c r="B221" i="8" s="1"/>
  <c r="A870" i="7"/>
  <c r="A871" i="7"/>
  <c r="A872" i="7"/>
  <c r="A873" i="7"/>
  <c r="B222" i="8" s="1"/>
  <c r="A874" i="7"/>
  <c r="A875" i="7"/>
  <c r="A876" i="7"/>
  <c r="A877" i="7"/>
  <c r="A878" i="7"/>
  <c r="A879" i="7"/>
  <c r="A880" i="7"/>
  <c r="A881" i="7"/>
  <c r="B223" i="8" s="1"/>
  <c r="A882" i="7"/>
  <c r="A883" i="7"/>
  <c r="A884" i="7"/>
  <c r="A885" i="7"/>
  <c r="A886" i="7"/>
  <c r="A887" i="7"/>
  <c r="C224" i="8" s="1"/>
  <c r="A888" i="7"/>
  <c r="A889" i="7"/>
  <c r="A890" i="7"/>
  <c r="A891" i="7"/>
  <c r="A892" i="7"/>
  <c r="C225" i="8" s="1"/>
  <c r="A893" i="7"/>
  <c r="A894" i="7"/>
  <c r="A895" i="7"/>
  <c r="B226" i="8" s="1"/>
  <c r="A896" i="7"/>
  <c r="A897" i="7"/>
  <c r="A898" i="7"/>
  <c r="B227" i="8" s="1"/>
  <c r="A899" i="7"/>
  <c r="A900" i="7"/>
  <c r="A901" i="7"/>
  <c r="A902" i="7"/>
  <c r="B228" i="8" s="1"/>
  <c r="A903" i="7"/>
  <c r="A904" i="7"/>
  <c r="B229" i="8" s="1"/>
  <c r="A905" i="7"/>
  <c r="A906" i="7"/>
  <c r="A907" i="7"/>
  <c r="A908" i="7"/>
  <c r="A909" i="7"/>
  <c r="A910" i="7"/>
  <c r="B230" i="8" s="1"/>
  <c r="A911" i="7"/>
  <c r="A912" i="7"/>
  <c r="A913" i="7"/>
  <c r="A914" i="7"/>
  <c r="B231" i="8" s="1"/>
  <c r="A915" i="7"/>
  <c r="A916" i="7"/>
  <c r="B232" i="8" s="1"/>
  <c r="A917" i="7"/>
  <c r="A918" i="7"/>
  <c r="B233" i="8" s="1"/>
  <c r="A919" i="7"/>
  <c r="A920" i="7"/>
  <c r="B234" i="8" s="1"/>
  <c r="A921" i="7"/>
  <c r="A922" i="7"/>
  <c r="A923" i="7"/>
  <c r="B235" i="8" s="1"/>
  <c r="A924" i="7"/>
  <c r="A925" i="7"/>
  <c r="A926" i="7"/>
  <c r="A927" i="7"/>
  <c r="A928" i="7"/>
  <c r="A929" i="7"/>
  <c r="B236" i="8" s="1"/>
  <c r="A930" i="7"/>
  <c r="A931" i="7"/>
  <c r="A932" i="7"/>
  <c r="A933" i="7"/>
  <c r="B237" i="8" s="1"/>
  <c r="A934" i="7"/>
  <c r="A935" i="7"/>
  <c r="A936" i="7"/>
  <c r="A937" i="7"/>
  <c r="A938" i="7"/>
  <c r="A939" i="7"/>
  <c r="B238" i="8" s="1"/>
  <c r="A940" i="7"/>
  <c r="A941" i="7"/>
  <c r="A942" i="7"/>
  <c r="A943" i="7"/>
  <c r="B239" i="8" s="1"/>
  <c r="A944" i="7"/>
  <c r="A945" i="7"/>
  <c r="A946" i="7"/>
  <c r="A947" i="7"/>
  <c r="B240" i="8" s="1"/>
  <c r="A948" i="7"/>
  <c r="A949" i="7"/>
  <c r="B241" i="8" s="1"/>
  <c r="A950" i="7"/>
  <c r="A951" i="7"/>
  <c r="A952" i="7"/>
  <c r="A953" i="7"/>
  <c r="A954" i="7"/>
  <c r="B242" i="8" s="1"/>
  <c r="A955" i="7"/>
  <c r="A956" i="7"/>
  <c r="B243" i="8" s="1"/>
  <c r="A957" i="7"/>
  <c r="A958" i="7"/>
  <c r="A959" i="7"/>
  <c r="B244" i="8" s="1"/>
  <c r="A960" i="7"/>
  <c r="A961" i="7"/>
  <c r="A962" i="7"/>
  <c r="A963" i="7"/>
  <c r="A964" i="7"/>
  <c r="A965" i="7"/>
  <c r="A966" i="7"/>
  <c r="B245" i="8" s="1"/>
  <c r="A967" i="7"/>
  <c r="A968" i="7"/>
  <c r="A969" i="7"/>
  <c r="A970" i="7"/>
  <c r="A971" i="7"/>
  <c r="A972" i="7"/>
  <c r="A973" i="7"/>
  <c r="B246" i="8" s="1"/>
  <c r="A974" i="7"/>
  <c r="A975" i="7"/>
  <c r="B247" i="8" s="1"/>
  <c r="A976" i="7"/>
  <c r="A977" i="7"/>
  <c r="A978" i="7"/>
  <c r="B248" i="8" s="1"/>
  <c r="A979" i="7"/>
  <c r="A980" i="7"/>
  <c r="A981" i="7"/>
  <c r="A982" i="7"/>
  <c r="B249" i="8" s="1"/>
  <c r="A983" i="7"/>
  <c r="A984" i="7"/>
  <c r="C250" i="8" s="1"/>
  <c r="A985" i="7"/>
  <c r="A986" i="7"/>
  <c r="A987" i="7"/>
  <c r="C251" i="8" s="1"/>
  <c r="A988" i="7"/>
  <c r="A989" i="7"/>
  <c r="A990" i="7"/>
  <c r="A991" i="7"/>
  <c r="C252" i="8" s="1"/>
  <c r="A992" i="7"/>
  <c r="A993" i="7"/>
  <c r="A994" i="7"/>
  <c r="C253" i="8" s="1"/>
  <c r="A995" i="7"/>
  <c r="A996" i="7"/>
  <c r="A997" i="7"/>
  <c r="C254" i="8" s="1"/>
  <c r="A998" i="7"/>
  <c r="A999" i="7"/>
  <c r="A1000" i="7"/>
  <c r="A1001" i="7"/>
  <c r="A1002" i="7"/>
  <c r="A1003" i="7"/>
  <c r="C255" i="8" s="1"/>
  <c r="A1004" i="7"/>
  <c r="A1005" i="7"/>
  <c r="A1006" i="7"/>
  <c r="C256" i="8" s="1"/>
  <c r="A1007" i="7"/>
  <c r="A1008" i="7"/>
  <c r="A1009" i="7"/>
  <c r="C257" i="8" s="1"/>
  <c r="A1010" i="7"/>
  <c r="A1011" i="7"/>
  <c r="B258" i="8" s="1"/>
  <c r="A1012" i="7"/>
  <c r="A1013" i="7"/>
  <c r="A1014" i="7"/>
  <c r="A1015" i="7"/>
  <c r="A1016" i="7"/>
  <c r="A1017" i="7"/>
  <c r="B259" i="8" s="1"/>
  <c r="A1018" i="7"/>
  <c r="A1019" i="7"/>
  <c r="A1020" i="7"/>
  <c r="A1021" i="7"/>
  <c r="A1022" i="7"/>
  <c r="A1023" i="7"/>
  <c r="A1024" i="7"/>
  <c r="A1025" i="7"/>
  <c r="B260" i="8" s="1"/>
  <c r="A1026" i="7"/>
  <c r="A1027" i="7"/>
  <c r="A1028" i="7"/>
  <c r="A1029" i="7"/>
  <c r="A1030" i="7"/>
  <c r="A1031" i="7"/>
  <c r="B261" i="8" s="1"/>
  <c r="A1032" i="7"/>
  <c r="A1033" i="7"/>
  <c r="A1034" i="7"/>
  <c r="A1035" i="7"/>
  <c r="B262" i="8" s="1"/>
  <c r="A1036" i="7"/>
  <c r="A1037" i="7"/>
  <c r="A1038" i="7"/>
  <c r="A1039" i="7"/>
  <c r="A1040" i="7"/>
  <c r="A1041" i="7"/>
  <c r="B263" i="8" s="1"/>
  <c r="A1042" i="7"/>
  <c r="A1043" i="7"/>
  <c r="A1044" i="7"/>
  <c r="B264" i="8" s="1"/>
  <c r="A1045" i="7"/>
  <c r="A1046" i="7"/>
  <c r="A1047" i="7"/>
  <c r="A1048" i="7"/>
  <c r="B265" i="8" s="1"/>
  <c r="A1049" i="7"/>
  <c r="A1050" i="7"/>
  <c r="A1051" i="7"/>
  <c r="B266" i="8" s="1"/>
  <c r="A1052" i="7"/>
  <c r="A1053" i="7"/>
  <c r="B267" i="8" s="1"/>
  <c r="A1054" i="7"/>
  <c r="A1055" i="7"/>
  <c r="A1056" i="7"/>
  <c r="A1057" i="7"/>
  <c r="B268" i="8" s="1"/>
  <c r="A1058" i="7"/>
  <c r="A1059" i="7"/>
  <c r="A1060" i="7"/>
  <c r="A1061" i="7"/>
  <c r="A1062" i="7"/>
  <c r="A1063" i="7"/>
  <c r="B269" i="8" s="1"/>
  <c r="A1064" i="7"/>
  <c r="A1065" i="7"/>
  <c r="A1066" i="7"/>
  <c r="A1067" i="7"/>
  <c r="B270" i="8" s="1"/>
  <c r="A1068" i="7"/>
  <c r="A1069" i="7"/>
  <c r="A1070" i="7"/>
  <c r="A1071" i="7"/>
  <c r="B271" i="8" s="1"/>
  <c r="A1072" i="7"/>
  <c r="A1073" i="7"/>
  <c r="A1074" i="7"/>
  <c r="A1075" i="7"/>
  <c r="B272" i="8" s="1"/>
  <c r="A1076" i="7"/>
  <c r="A1077" i="7"/>
  <c r="A1078" i="7"/>
  <c r="B273" i="8" s="1"/>
  <c r="A1079" i="7"/>
  <c r="A1080" i="7"/>
  <c r="A1081" i="7"/>
  <c r="B274" i="8" s="1"/>
  <c r="A1082" i="7"/>
  <c r="A1083" i="7"/>
  <c r="A1084" i="7"/>
  <c r="A1085" i="7"/>
  <c r="B275" i="8" s="1"/>
  <c r="A1086" i="7"/>
  <c r="A1087" i="7"/>
  <c r="A1088" i="7"/>
  <c r="A1089" i="7"/>
  <c r="B276" i="8" s="1"/>
  <c r="A1090" i="7"/>
  <c r="A1091" i="7"/>
  <c r="A1092" i="7"/>
  <c r="A1093" i="7"/>
  <c r="B277" i="8" s="1"/>
  <c r="A1094" i="7"/>
  <c r="A1095" i="7"/>
  <c r="B278" i="8" s="1"/>
  <c r="A1096" i="7"/>
  <c r="A4" i="7"/>
  <c r="B3" i="8" s="1"/>
  <c r="V12" i="8" l="1"/>
  <c r="T10" i="8"/>
  <c r="C6" i="8"/>
  <c r="C12" i="8"/>
  <c r="J12" i="8" s="1"/>
  <c r="V6" i="8"/>
  <c r="T4" i="8"/>
  <c r="AF278" i="8"/>
  <c r="V278" i="8"/>
  <c r="C278" i="8"/>
  <c r="AB277" i="8"/>
  <c r="T277" i="8"/>
  <c r="AF276" i="8"/>
  <c r="X276" i="8"/>
  <c r="T12" i="8"/>
  <c r="V10" i="8"/>
  <c r="C10" i="8"/>
  <c r="G10" i="8" s="1"/>
  <c r="T6" i="8"/>
  <c r="V4" i="8"/>
  <c r="C4" i="8"/>
  <c r="AB278" i="8"/>
  <c r="T278" i="8"/>
  <c r="AF277" i="8"/>
  <c r="V277" i="8"/>
  <c r="C277" i="8"/>
  <c r="AB276" i="8"/>
  <c r="V276" i="8"/>
  <c r="C153" i="8"/>
  <c r="T153" i="8"/>
  <c r="V153" i="8"/>
  <c r="AF153" i="8"/>
  <c r="B153" i="8"/>
  <c r="U153" i="8"/>
  <c r="O153" i="8"/>
  <c r="W153" i="8"/>
  <c r="C152" i="8"/>
  <c r="T152" i="8"/>
  <c r="V152" i="8"/>
  <c r="X152" i="8"/>
  <c r="Y152" i="8" s="1"/>
  <c r="AB152" i="8"/>
  <c r="AF152" i="8"/>
  <c r="AG152" i="8" s="1"/>
  <c r="B152" i="8"/>
  <c r="U152" i="8"/>
  <c r="Z152" i="8"/>
  <c r="O152" i="8"/>
  <c r="W152" i="8"/>
  <c r="AD152" i="8"/>
  <c r="C151" i="8"/>
  <c r="T151" i="8"/>
  <c r="V151" i="8"/>
  <c r="X151" i="8"/>
  <c r="AB151" i="8"/>
  <c r="AF151" i="8"/>
  <c r="B151" i="8"/>
  <c r="U151" i="8"/>
  <c r="O151" i="8"/>
  <c r="W151" i="8"/>
  <c r="AC151" i="8" s="1"/>
  <c r="AD151" i="8"/>
  <c r="B147" i="8"/>
  <c r="H147" i="8" s="1"/>
  <c r="O147" i="8"/>
  <c r="U147" i="8"/>
  <c r="C147" i="8"/>
  <c r="V147" i="8"/>
  <c r="T147" i="8"/>
  <c r="B146" i="8"/>
  <c r="O146" i="8"/>
  <c r="U146" i="8"/>
  <c r="W146" i="8"/>
  <c r="Z146" i="8"/>
  <c r="AD146" i="8"/>
  <c r="AE146" i="8" s="1"/>
  <c r="C146" i="8"/>
  <c r="V146" i="8"/>
  <c r="AB146" i="8"/>
  <c r="AC146" i="8" s="1"/>
  <c r="T146" i="8"/>
  <c r="X146" i="8"/>
  <c r="Y146" i="8" s="1"/>
  <c r="AF146" i="8"/>
  <c r="B144" i="8"/>
  <c r="O144" i="8"/>
  <c r="U144" i="8"/>
  <c r="W144" i="8"/>
  <c r="Z144" i="8"/>
  <c r="AD144" i="8"/>
  <c r="AE144" i="8" s="1"/>
  <c r="C144" i="8"/>
  <c r="V144" i="8"/>
  <c r="AB144" i="8"/>
  <c r="AC144" i="8" s="1"/>
  <c r="T144" i="8"/>
  <c r="X144" i="8"/>
  <c r="Y144" i="8" s="1"/>
  <c r="AF144" i="8"/>
  <c r="B143" i="8"/>
  <c r="O143" i="8"/>
  <c r="U143" i="8"/>
  <c r="W143" i="8"/>
  <c r="Z143" i="8"/>
  <c r="AD143" i="8"/>
  <c r="AE143" i="8" s="1"/>
  <c r="C143" i="8"/>
  <c r="V143" i="8"/>
  <c r="AB143" i="8"/>
  <c r="T143" i="8"/>
  <c r="X143" i="8"/>
  <c r="Y143" i="8" s="1"/>
  <c r="AF143" i="8"/>
  <c r="B142" i="8"/>
  <c r="O142" i="8"/>
  <c r="U142" i="8"/>
  <c r="W142" i="8"/>
  <c r="Z142" i="8"/>
  <c r="AD142" i="8"/>
  <c r="AE142" i="8" s="1"/>
  <c r="C142" i="8"/>
  <c r="V142" i="8"/>
  <c r="AB142" i="8"/>
  <c r="AC142" i="8" s="1"/>
  <c r="T142" i="8"/>
  <c r="X142" i="8"/>
  <c r="Y142" i="8" s="1"/>
  <c r="AF142" i="8"/>
  <c r="B140" i="8"/>
  <c r="O140" i="8"/>
  <c r="U140" i="8"/>
  <c r="W140" i="8"/>
  <c r="C140" i="8"/>
  <c r="V140" i="8"/>
  <c r="T140" i="8"/>
  <c r="AF140" i="8"/>
  <c r="B138" i="8"/>
  <c r="O138" i="8"/>
  <c r="U138" i="8"/>
  <c r="W138" i="8"/>
  <c r="Z138" i="8"/>
  <c r="C138" i="8"/>
  <c r="V138" i="8"/>
  <c r="AB138" i="8"/>
  <c r="T138" i="8"/>
  <c r="AF138" i="8"/>
  <c r="B137" i="8"/>
  <c r="O137" i="8"/>
  <c r="U137" i="8"/>
  <c r="W137" i="8"/>
  <c r="Z137" i="8"/>
  <c r="AD137" i="8"/>
  <c r="AE137" i="8" s="1"/>
  <c r="C137" i="8"/>
  <c r="V137" i="8"/>
  <c r="AB137" i="8"/>
  <c r="AC137" i="8" s="1"/>
  <c r="T137" i="8"/>
  <c r="X137" i="8"/>
  <c r="Y137" i="8" s="1"/>
  <c r="AF137" i="8"/>
  <c r="B135" i="8"/>
  <c r="O135" i="8"/>
  <c r="U135" i="8"/>
  <c r="W135" i="8"/>
  <c r="C135" i="8"/>
  <c r="V135" i="8"/>
  <c r="T135" i="8"/>
  <c r="C132" i="8"/>
  <c r="T132" i="8"/>
  <c r="V132" i="8"/>
  <c r="X132" i="8"/>
  <c r="AB132" i="8"/>
  <c r="AF132" i="8"/>
  <c r="O132" i="8"/>
  <c r="W132" i="8"/>
  <c r="AC132" i="8" s="1"/>
  <c r="B132" i="8"/>
  <c r="U132" i="8"/>
  <c r="Z132" i="8"/>
  <c r="C129" i="8"/>
  <c r="T129" i="8"/>
  <c r="V129" i="8"/>
  <c r="AF129" i="8"/>
  <c r="O129" i="8"/>
  <c r="W129" i="8"/>
  <c r="B129" i="8"/>
  <c r="F129" i="8" s="1"/>
  <c r="U129" i="8"/>
  <c r="C127" i="8"/>
  <c r="T127" i="8"/>
  <c r="V127" i="8"/>
  <c r="AF127" i="8"/>
  <c r="O127" i="8"/>
  <c r="W127" i="8"/>
  <c r="B127" i="8"/>
  <c r="F127" i="8" s="1"/>
  <c r="U127" i="8"/>
  <c r="C126" i="8"/>
  <c r="T126" i="8"/>
  <c r="V126" i="8"/>
  <c r="AF126" i="8"/>
  <c r="O126" i="8"/>
  <c r="W126" i="8"/>
  <c r="B126" i="8"/>
  <c r="K126" i="8" s="1"/>
  <c r="U126" i="8"/>
  <c r="C125" i="8"/>
  <c r="T125" i="8"/>
  <c r="V125" i="8"/>
  <c r="X125" i="8"/>
  <c r="AB125" i="8"/>
  <c r="AF125" i="8"/>
  <c r="O125" i="8"/>
  <c r="W125" i="8"/>
  <c r="AD125" i="8"/>
  <c r="B125" i="8"/>
  <c r="Z125" i="8"/>
  <c r="U125" i="8"/>
  <c r="C124" i="8"/>
  <c r="T124" i="8"/>
  <c r="V124" i="8"/>
  <c r="AF124" i="8"/>
  <c r="O124" i="8"/>
  <c r="W124" i="8"/>
  <c r="U124" i="8"/>
  <c r="B124" i="8"/>
  <c r="C118" i="8"/>
  <c r="T118" i="8"/>
  <c r="V118" i="8"/>
  <c r="X118" i="8"/>
  <c r="AB118" i="8"/>
  <c r="AH118" i="8" s="1"/>
  <c r="AF118" i="8"/>
  <c r="O118" i="8"/>
  <c r="W118" i="8"/>
  <c r="AD118" i="8"/>
  <c r="U118" i="8"/>
  <c r="B118" i="8"/>
  <c r="D118" i="8" s="1"/>
  <c r="Z118" i="8"/>
  <c r="AA118" i="8" s="1"/>
  <c r="C115" i="8"/>
  <c r="J115" i="8" s="1"/>
  <c r="T115" i="8"/>
  <c r="V115" i="8"/>
  <c r="AB115" i="8"/>
  <c r="AF115" i="8"/>
  <c r="O115" i="8"/>
  <c r="W115" i="8"/>
  <c r="AC115" i="8" s="1"/>
  <c r="B115" i="8"/>
  <c r="Z115" i="8"/>
  <c r="U115" i="8"/>
  <c r="C112" i="8"/>
  <c r="T112" i="8"/>
  <c r="V112" i="8"/>
  <c r="X112" i="8"/>
  <c r="AB112" i="8"/>
  <c r="AF112" i="8"/>
  <c r="O112" i="8"/>
  <c r="W112" i="8"/>
  <c r="AD112" i="8"/>
  <c r="U112" i="8"/>
  <c r="B112" i="8"/>
  <c r="D112" i="8" s="1"/>
  <c r="Z112" i="8"/>
  <c r="AA112" i="8" s="1"/>
  <c r="C108" i="8"/>
  <c r="I108" i="8" s="1"/>
  <c r="T108" i="8"/>
  <c r="V108" i="8"/>
  <c r="AB108" i="8"/>
  <c r="O108" i="8"/>
  <c r="W108" i="8"/>
  <c r="U108" i="8"/>
  <c r="B108" i="8"/>
  <c r="Z108" i="8"/>
  <c r="C106" i="8"/>
  <c r="T106" i="8"/>
  <c r="V106" i="8"/>
  <c r="O106" i="8"/>
  <c r="W106" i="8"/>
  <c r="U106" i="8"/>
  <c r="B106" i="8"/>
  <c r="C98" i="8"/>
  <c r="T98" i="8"/>
  <c r="V98" i="8"/>
  <c r="X98" i="8"/>
  <c r="AB98" i="8"/>
  <c r="AF98" i="8"/>
  <c r="O98" i="8"/>
  <c r="W98" i="8"/>
  <c r="AD98" i="8"/>
  <c r="U98" i="8"/>
  <c r="B98" i="8"/>
  <c r="Z98" i="8"/>
  <c r="AA98" i="8" s="1"/>
  <c r="B90" i="8"/>
  <c r="O90" i="8"/>
  <c r="U90" i="8"/>
  <c r="W90" i="8"/>
  <c r="T90" i="8"/>
  <c r="AF90" i="8"/>
  <c r="V90" i="8"/>
  <c r="C90" i="8"/>
  <c r="C86" i="8"/>
  <c r="T86" i="8"/>
  <c r="V86" i="8"/>
  <c r="X86" i="8"/>
  <c r="AB86" i="8"/>
  <c r="AF86" i="8"/>
  <c r="B86" i="8"/>
  <c r="E86" i="8" s="1"/>
  <c r="U86" i="8"/>
  <c r="Z86" i="8"/>
  <c r="W86" i="8"/>
  <c r="AD86" i="8"/>
  <c r="O86" i="8"/>
  <c r="C83" i="8"/>
  <c r="T83" i="8"/>
  <c r="V83" i="8"/>
  <c r="AF83" i="8"/>
  <c r="B83" i="8"/>
  <c r="I83" i="8" s="1"/>
  <c r="U83" i="8"/>
  <c r="O83" i="8"/>
  <c r="W83" i="8"/>
  <c r="C82" i="8"/>
  <c r="T82" i="8"/>
  <c r="V82" i="8"/>
  <c r="X82" i="8"/>
  <c r="AB82" i="8"/>
  <c r="AF82" i="8"/>
  <c r="B82" i="8"/>
  <c r="L82" i="8" s="1"/>
  <c r="U82" i="8"/>
  <c r="Z82" i="8"/>
  <c r="W82" i="8"/>
  <c r="AD82" i="8"/>
  <c r="O82" i="8"/>
  <c r="B73" i="8"/>
  <c r="E73" i="8" s="1"/>
  <c r="T73" i="8"/>
  <c r="V73" i="8"/>
  <c r="C73" i="8"/>
  <c r="U73" i="8"/>
  <c r="O73" i="8"/>
  <c r="W73" i="8"/>
  <c r="B69" i="8"/>
  <c r="O69" i="8"/>
  <c r="U69" i="8"/>
  <c r="W69" i="8"/>
  <c r="Z69" i="8"/>
  <c r="AD69" i="8"/>
  <c r="AE69" i="8" s="1"/>
  <c r="C69" i="8"/>
  <c r="V69" i="8"/>
  <c r="AB69" i="8"/>
  <c r="T69" i="8"/>
  <c r="AF69" i="8"/>
  <c r="X69" i="8"/>
  <c r="B67" i="8"/>
  <c r="O67" i="8"/>
  <c r="U67" i="8"/>
  <c r="W67" i="8"/>
  <c r="C67" i="8"/>
  <c r="V67" i="8"/>
  <c r="T67" i="8"/>
  <c r="B66" i="8"/>
  <c r="O66" i="8"/>
  <c r="U66" i="8"/>
  <c r="W66" i="8"/>
  <c r="C66" i="8"/>
  <c r="V66" i="8"/>
  <c r="T66" i="8"/>
  <c r="B63" i="8"/>
  <c r="O63" i="8"/>
  <c r="U63" i="8"/>
  <c r="W63" i="8"/>
  <c r="AC63" i="8" s="1"/>
  <c r="Z63" i="8"/>
  <c r="AD63" i="8"/>
  <c r="AE63" i="8" s="1"/>
  <c r="C63" i="8"/>
  <c r="V63" i="8"/>
  <c r="AB63" i="8"/>
  <c r="T63" i="8"/>
  <c r="AF63" i="8"/>
  <c r="X63" i="8"/>
  <c r="Y63" i="8" s="1"/>
  <c r="B61" i="8"/>
  <c r="O61" i="8"/>
  <c r="U61" i="8"/>
  <c r="W61" i="8"/>
  <c r="C61" i="8"/>
  <c r="V61" i="8"/>
  <c r="T61" i="8"/>
  <c r="AF61" i="8"/>
  <c r="AG61" i="8" s="1"/>
  <c r="B53" i="8"/>
  <c r="O53" i="8"/>
  <c r="U53" i="8"/>
  <c r="W53" i="8"/>
  <c r="T53" i="8"/>
  <c r="V53" i="8"/>
  <c r="C53" i="8"/>
  <c r="B45" i="8"/>
  <c r="O45" i="8"/>
  <c r="U45" i="8"/>
  <c r="W45" i="8"/>
  <c r="T45" i="8"/>
  <c r="V45" i="8"/>
  <c r="C45" i="8"/>
  <c r="B43" i="8"/>
  <c r="O43" i="8"/>
  <c r="U43" i="8"/>
  <c r="W43" i="8"/>
  <c r="AG43" i="8" s="1"/>
  <c r="Z43" i="8"/>
  <c r="T43" i="8"/>
  <c r="AF43" i="8"/>
  <c r="V43" i="8"/>
  <c r="C43" i="8"/>
  <c r="AB43" i="8"/>
  <c r="AC43" i="8" s="1"/>
  <c r="B41" i="8"/>
  <c r="O41" i="8"/>
  <c r="U41" i="8"/>
  <c r="W41" i="8"/>
  <c r="Z41" i="8"/>
  <c r="T41" i="8"/>
  <c r="AF41" i="8"/>
  <c r="V41" i="8"/>
  <c r="AB41" i="8"/>
  <c r="C41" i="8"/>
  <c r="E41" i="8" s="1"/>
  <c r="B37" i="8"/>
  <c r="O37" i="8"/>
  <c r="U37" i="8"/>
  <c r="W37" i="8"/>
  <c r="T37" i="8"/>
  <c r="V37" i="8"/>
  <c r="C37" i="8"/>
  <c r="B35" i="8"/>
  <c r="O35" i="8"/>
  <c r="U35" i="8"/>
  <c r="W35" i="8"/>
  <c r="T35" i="8"/>
  <c r="V35" i="8"/>
  <c r="C35" i="8"/>
  <c r="B32" i="8"/>
  <c r="O32" i="8"/>
  <c r="U32" i="8"/>
  <c r="T32" i="8"/>
  <c r="V32" i="8"/>
  <c r="C32" i="8"/>
  <c r="G32" i="8" s="1"/>
  <c r="C27" i="8"/>
  <c r="B27" i="8"/>
  <c r="G27" i="8" s="1"/>
  <c r="T27" i="8"/>
  <c r="V27" i="8"/>
  <c r="U27" i="8"/>
  <c r="O27" i="8"/>
  <c r="W27" i="8"/>
  <c r="C24" i="8"/>
  <c r="K24" i="8" s="1"/>
  <c r="T24" i="8"/>
  <c r="V24" i="8"/>
  <c r="B24" i="8"/>
  <c r="U24" i="8"/>
  <c r="O24" i="8"/>
  <c r="W24" i="8"/>
  <c r="C23" i="8"/>
  <c r="T23" i="8"/>
  <c r="V23" i="8"/>
  <c r="AB23" i="8"/>
  <c r="B23" i="8"/>
  <c r="U23" i="8"/>
  <c r="Z23" i="8"/>
  <c r="W23" i="8"/>
  <c r="O23" i="8"/>
  <c r="C20" i="8"/>
  <c r="T20" i="8"/>
  <c r="V20" i="8"/>
  <c r="B20" i="8"/>
  <c r="U20" i="8"/>
  <c r="O20" i="8"/>
  <c r="W20" i="8"/>
  <c r="C19" i="8"/>
  <c r="T19" i="8"/>
  <c r="V19" i="8"/>
  <c r="B19" i="8"/>
  <c r="K19" i="8" s="1"/>
  <c r="U19" i="8"/>
  <c r="W19" i="8"/>
  <c r="O19" i="8"/>
  <c r="C15" i="8"/>
  <c r="L15" i="8" s="1"/>
  <c r="T15" i="8"/>
  <c r="V15" i="8"/>
  <c r="AB15" i="8"/>
  <c r="AF15" i="8"/>
  <c r="B15" i="8"/>
  <c r="U15" i="8"/>
  <c r="Z15" i="8"/>
  <c r="W15" i="8"/>
  <c r="O15" i="8"/>
  <c r="T11" i="8"/>
  <c r="T9" i="8"/>
  <c r="T8" i="8"/>
  <c r="V7" i="8"/>
  <c r="V5" i="8"/>
  <c r="T276" i="8"/>
  <c r="C276" i="8"/>
  <c r="V275" i="8"/>
  <c r="T275" i="8"/>
  <c r="C275" i="8"/>
  <c r="V274" i="8"/>
  <c r="T274" i="8"/>
  <c r="C274" i="8"/>
  <c r="G274" i="8" s="1"/>
  <c r="AF273" i="8"/>
  <c r="V273" i="8"/>
  <c r="T273" i="8"/>
  <c r="C273" i="8"/>
  <c r="AF272" i="8"/>
  <c r="V272" i="8"/>
  <c r="T272" i="8"/>
  <c r="C272" i="8"/>
  <c r="K272" i="8" s="1"/>
  <c r="V271" i="8"/>
  <c r="T271" i="8"/>
  <c r="C271" i="8"/>
  <c r="AF270" i="8"/>
  <c r="V270" i="8"/>
  <c r="T270" i="8"/>
  <c r="C270" i="8"/>
  <c r="L270" i="8" s="1"/>
  <c r="AF269" i="8"/>
  <c r="V269" i="8"/>
  <c r="T269" i="8"/>
  <c r="C269" i="8"/>
  <c r="V268" i="8"/>
  <c r="T268" i="8"/>
  <c r="C268" i="8"/>
  <c r="F268" i="8" s="1"/>
  <c r="AF267" i="8"/>
  <c r="AB267" i="8"/>
  <c r="X267" i="8"/>
  <c r="V267" i="8"/>
  <c r="T267" i="8"/>
  <c r="C267" i="8"/>
  <c r="D267" i="8" s="1"/>
  <c r="AF266" i="8"/>
  <c r="AB266" i="8"/>
  <c r="X266" i="8"/>
  <c r="V266" i="8"/>
  <c r="T266" i="8"/>
  <c r="C266" i="8"/>
  <c r="E266" i="8" s="1"/>
  <c r="AF265" i="8"/>
  <c r="V265" i="8"/>
  <c r="T265" i="8"/>
  <c r="C265" i="8"/>
  <c r="V264" i="8"/>
  <c r="T264" i="8"/>
  <c r="C264" i="8"/>
  <c r="F264" i="8" s="1"/>
  <c r="AF263" i="8"/>
  <c r="V263" i="8"/>
  <c r="T263" i="8"/>
  <c r="C263" i="8"/>
  <c r="AF262" i="8"/>
  <c r="V262" i="8"/>
  <c r="T262" i="8"/>
  <c r="C262" i="8"/>
  <c r="AF261" i="8"/>
  <c r="AB261" i="8"/>
  <c r="X261" i="8"/>
  <c r="V261" i="8"/>
  <c r="T261" i="8"/>
  <c r="C261" i="8"/>
  <c r="J261" i="8" s="1"/>
  <c r="V260" i="8"/>
  <c r="T260" i="8"/>
  <c r="C260" i="8"/>
  <c r="G260" i="8" s="1"/>
  <c r="V259" i="8"/>
  <c r="T259" i="8"/>
  <c r="C259" i="8"/>
  <c r="AF258" i="8"/>
  <c r="V258" i="8"/>
  <c r="T258" i="8"/>
  <c r="C258" i="8"/>
  <c r="D258" i="8" s="1"/>
  <c r="AF257" i="8"/>
  <c r="AB257" i="8"/>
  <c r="V257" i="8"/>
  <c r="T257" i="8"/>
  <c r="B257" i="8"/>
  <c r="J257" i="8" s="1"/>
  <c r="W256" i="8"/>
  <c r="U256" i="8"/>
  <c r="O256" i="8"/>
  <c r="B256" i="8"/>
  <c r="AD255" i="8"/>
  <c r="Z255" i="8"/>
  <c r="W255" i="8"/>
  <c r="U255" i="8"/>
  <c r="O255" i="8"/>
  <c r="B255" i="8"/>
  <c r="W254" i="8"/>
  <c r="U254" i="8"/>
  <c r="O254" i="8"/>
  <c r="B254" i="8"/>
  <c r="W253" i="8"/>
  <c r="U253" i="8"/>
  <c r="O253" i="8"/>
  <c r="B253" i="8"/>
  <c r="W252" i="8"/>
  <c r="U252" i="8"/>
  <c r="O252" i="8"/>
  <c r="B252" i="8"/>
  <c r="I252" i="8" s="1"/>
  <c r="AD251" i="8"/>
  <c r="Z251" i="8"/>
  <c r="W251" i="8"/>
  <c r="U251" i="8"/>
  <c r="O251" i="8"/>
  <c r="B251" i="8"/>
  <c r="G251" i="8" s="1"/>
  <c r="AD250" i="8"/>
  <c r="Z250" i="8"/>
  <c r="W250" i="8"/>
  <c r="U250" i="8"/>
  <c r="O250" i="8"/>
  <c r="B250" i="8"/>
  <c r="Z249" i="8"/>
  <c r="W249" i="8"/>
  <c r="U249" i="8"/>
  <c r="O249" i="8"/>
  <c r="C249" i="8"/>
  <c r="D249" i="8" s="1"/>
  <c r="AF248" i="8"/>
  <c r="AB248" i="8"/>
  <c r="X248" i="8"/>
  <c r="V248" i="8"/>
  <c r="T248" i="8"/>
  <c r="C248" i="8"/>
  <c r="V247" i="8"/>
  <c r="T247" i="8"/>
  <c r="C247" i="8"/>
  <c r="AF246" i="8"/>
  <c r="AB246" i="8"/>
  <c r="X246" i="8"/>
  <c r="V246" i="8"/>
  <c r="T246" i="8"/>
  <c r="C246" i="8"/>
  <c r="H246" i="8" s="1"/>
  <c r="AF245" i="8"/>
  <c r="AB245" i="8"/>
  <c r="X245" i="8"/>
  <c r="V245" i="8"/>
  <c r="T245" i="8"/>
  <c r="C245" i="8"/>
  <c r="AF244" i="8"/>
  <c r="AB244" i="8"/>
  <c r="X244" i="8"/>
  <c r="V244" i="8"/>
  <c r="T244" i="8"/>
  <c r="C244" i="8"/>
  <c r="AF243" i="8"/>
  <c r="AB243" i="8"/>
  <c r="X243" i="8"/>
  <c r="V243" i="8"/>
  <c r="T243" i="8"/>
  <c r="C243" i="8"/>
  <c r="K243" i="8" s="1"/>
  <c r="AF242" i="8"/>
  <c r="AB242" i="8"/>
  <c r="V242" i="8"/>
  <c r="T242" i="8"/>
  <c r="C242" i="8"/>
  <c r="AF241" i="8"/>
  <c r="AB241" i="8"/>
  <c r="X241" i="8"/>
  <c r="V241" i="8"/>
  <c r="T241" i="8"/>
  <c r="C241" i="8"/>
  <c r="AB240" i="8"/>
  <c r="V240" i="8"/>
  <c r="T240" i="8"/>
  <c r="C240" i="8"/>
  <c r="V239" i="8"/>
  <c r="T239" i="8"/>
  <c r="C239" i="8"/>
  <c r="G239" i="8" s="1"/>
  <c r="AF238" i="8"/>
  <c r="V238" i="8"/>
  <c r="T238" i="8"/>
  <c r="C238" i="8"/>
  <c r="I238" i="8" s="1"/>
  <c r="V237" i="8"/>
  <c r="T237" i="8"/>
  <c r="C237" i="8"/>
  <c r="AF236" i="8"/>
  <c r="AB236" i="8"/>
  <c r="X236" i="8"/>
  <c r="V236" i="8"/>
  <c r="T236" i="8"/>
  <c r="C236" i="8"/>
  <c r="V235" i="8"/>
  <c r="T235" i="8"/>
  <c r="C235" i="8"/>
  <c r="V234" i="8"/>
  <c r="T234" i="8"/>
  <c r="C234" i="8"/>
  <c r="AF233" i="8"/>
  <c r="AB233" i="8"/>
  <c r="X233" i="8"/>
  <c r="V233" i="8"/>
  <c r="T233" i="8"/>
  <c r="C233" i="8"/>
  <c r="AF232" i="8"/>
  <c r="AB232" i="8"/>
  <c r="X232" i="8"/>
  <c r="V232" i="8"/>
  <c r="T232" i="8"/>
  <c r="C232" i="8"/>
  <c r="D232" i="8" s="1"/>
  <c r="AF231" i="8"/>
  <c r="AB231" i="8"/>
  <c r="X231" i="8"/>
  <c r="V231" i="8"/>
  <c r="T231" i="8"/>
  <c r="C231" i="8"/>
  <c r="AF230" i="8"/>
  <c r="V230" i="8"/>
  <c r="T230" i="8"/>
  <c r="C230" i="8"/>
  <c r="AF229" i="8"/>
  <c r="AB229" i="8"/>
  <c r="X229" i="8"/>
  <c r="V229" i="8"/>
  <c r="T229" i="8"/>
  <c r="C229" i="8"/>
  <c r="AB228" i="8"/>
  <c r="X228" i="8"/>
  <c r="V228" i="8"/>
  <c r="T228" i="8"/>
  <c r="C228" i="8"/>
  <c r="I228" i="8" s="1"/>
  <c r="AF227" i="8"/>
  <c r="AB227" i="8"/>
  <c r="X227" i="8"/>
  <c r="V227" i="8"/>
  <c r="T227" i="8"/>
  <c r="C227" i="8"/>
  <c r="V226" i="8"/>
  <c r="T226" i="8"/>
  <c r="C226" i="8"/>
  <c r="V225" i="8"/>
  <c r="T225" i="8"/>
  <c r="B225" i="8"/>
  <c r="W224" i="8"/>
  <c r="U224" i="8"/>
  <c r="O224" i="8"/>
  <c r="B224" i="8"/>
  <c r="I224" i="8" s="1"/>
  <c r="AD223" i="8"/>
  <c r="Z223" i="8"/>
  <c r="W223" i="8"/>
  <c r="U223" i="8"/>
  <c r="O223" i="8"/>
  <c r="C223" i="8"/>
  <c r="AF222" i="8"/>
  <c r="AB222" i="8"/>
  <c r="X222" i="8"/>
  <c r="V222" i="8"/>
  <c r="T222" i="8"/>
  <c r="C222" i="8"/>
  <c r="AF221" i="8"/>
  <c r="V221" i="8"/>
  <c r="T221" i="8"/>
  <c r="C221" i="8"/>
  <c r="J221" i="8" s="1"/>
  <c r="AF220" i="8"/>
  <c r="AB220" i="8"/>
  <c r="X220" i="8"/>
  <c r="V220" i="8"/>
  <c r="T220" i="8"/>
  <c r="C220" i="8"/>
  <c r="V219" i="8"/>
  <c r="T219" i="8"/>
  <c r="C219" i="8"/>
  <c r="D219" i="8" s="1"/>
  <c r="AF218" i="8"/>
  <c r="AB218" i="8"/>
  <c r="X218" i="8"/>
  <c r="V218" i="8"/>
  <c r="T218" i="8"/>
  <c r="C218" i="8"/>
  <c r="AF217" i="8"/>
  <c r="AB217" i="8"/>
  <c r="X217" i="8"/>
  <c r="V217" i="8"/>
  <c r="T217" i="8"/>
  <c r="B217" i="8"/>
  <c r="H217" i="8" s="1"/>
  <c r="Z216" i="8"/>
  <c r="W216" i="8"/>
  <c r="U216" i="8"/>
  <c r="O216" i="8"/>
  <c r="B216" i="8"/>
  <c r="I216" i="8" s="1"/>
  <c r="W215" i="8"/>
  <c r="U215" i="8"/>
  <c r="O215" i="8"/>
  <c r="B215" i="8"/>
  <c r="K215" i="8" s="1"/>
  <c r="AD214" i="8"/>
  <c r="Z214" i="8"/>
  <c r="W214" i="8"/>
  <c r="U214" i="8"/>
  <c r="O214" i="8"/>
  <c r="B214" i="8"/>
  <c r="AD213" i="8"/>
  <c r="Z213" i="8"/>
  <c r="W213" i="8"/>
  <c r="U213" i="8"/>
  <c r="O213" i="8"/>
  <c r="B213" i="8"/>
  <c r="AD212" i="8"/>
  <c r="Z212" i="8"/>
  <c r="W212" i="8"/>
  <c r="U212" i="8"/>
  <c r="O212" i="8"/>
  <c r="B212" i="8"/>
  <c r="I212" i="8" s="1"/>
  <c r="AD211" i="8"/>
  <c r="Z211" i="8"/>
  <c r="W211" i="8"/>
  <c r="U211" i="8"/>
  <c r="O211" i="8"/>
  <c r="B211" i="8"/>
  <c r="K211" i="8" s="1"/>
  <c r="W210" i="8"/>
  <c r="U210" i="8"/>
  <c r="O210" i="8"/>
  <c r="B210" i="8"/>
  <c r="E210" i="8" s="1"/>
  <c r="AD209" i="8"/>
  <c r="Z209" i="8"/>
  <c r="W209" i="8"/>
  <c r="U209" i="8"/>
  <c r="O209" i="8"/>
  <c r="B209" i="8"/>
  <c r="L209" i="8" s="1"/>
  <c r="W208" i="8"/>
  <c r="U208" i="8"/>
  <c r="O208" i="8"/>
  <c r="B208" i="8"/>
  <c r="I208" i="8" s="1"/>
  <c r="AD207" i="8"/>
  <c r="Z207" i="8"/>
  <c r="W207" i="8"/>
  <c r="U207" i="8"/>
  <c r="O207" i="8"/>
  <c r="B207" i="8"/>
  <c r="G207" i="8" s="1"/>
  <c r="AD206" i="8"/>
  <c r="Z206" i="8"/>
  <c r="W206" i="8"/>
  <c r="U206" i="8"/>
  <c r="O206" i="8"/>
  <c r="B206" i="8"/>
  <c r="H206" i="8" s="1"/>
  <c r="W205" i="8"/>
  <c r="U205" i="8"/>
  <c r="O205" i="8"/>
  <c r="B205" i="8"/>
  <c r="W204" i="8"/>
  <c r="U204" i="8"/>
  <c r="O204" i="8"/>
  <c r="B204" i="8"/>
  <c r="W203" i="8"/>
  <c r="U203" i="8"/>
  <c r="O203" i="8"/>
  <c r="B203" i="8"/>
  <c r="K203" i="8" s="1"/>
  <c r="W202" i="8"/>
  <c r="U202" i="8"/>
  <c r="O202" i="8"/>
  <c r="B202" i="8"/>
  <c r="F202" i="8" s="1"/>
  <c r="AD201" i="8"/>
  <c r="Z201" i="8"/>
  <c r="W201" i="8"/>
  <c r="U201" i="8"/>
  <c r="O201" i="8"/>
  <c r="B201" i="8"/>
  <c r="G201" i="8" s="1"/>
  <c r="AD200" i="8"/>
  <c r="Z200" i="8"/>
  <c r="W200" i="8"/>
  <c r="U200" i="8"/>
  <c r="O200" i="8"/>
  <c r="B200" i="8"/>
  <c r="I200" i="8" s="1"/>
  <c r="AD199" i="8"/>
  <c r="Z199" i="8"/>
  <c r="W199" i="8"/>
  <c r="U199" i="8"/>
  <c r="O199" i="8"/>
  <c r="B199" i="8"/>
  <c r="AD198" i="8"/>
  <c r="Z198" i="8"/>
  <c r="W198" i="8"/>
  <c r="U198" i="8"/>
  <c r="O198" i="8"/>
  <c r="B198" i="8"/>
  <c r="I198" i="8" s="1"/>
  <c r="AD197" i="8"/>
  <c r="Z197" i="8"/>
  <c r="W197" i="8"/>
  <c r="U197" i="8"/>
  <c r="O197" i="8"/>
  <c r="B197" i="8"/>
  <c r="H197" i="8" s="1"/>
  <c r="T3" i="8"/>
  <c r="V3" i="8"/>
  <c r="C3" i="8"/>
  <c r="C196" i="8"/>
  <c r="J196" i="8" s="1"/>
  <c r="T196" i="8"/>
  <c r="V196" i="8"/>
  <c r="B196" i="8"/>
  <c r="O196" i="8"/>
  <c r="U196" i="8"/>
  <c r="W196" i="8"/>
  <c r="C192" i="8"/>
  <c r="T192" i="8"/>
  <c r="V192" i="8"/>
  <c r="X192" i="8"/>
  <c r="AB192" i="8"/>
  <c r="AF192" i="8"/>
  <c r="B192" i="8"/>
  <c r="O192" i="8"/>
  <c r="U192" i="8"/>
  <c r="W192" i="8"/>
  <c r="AC192" i="8" s="1"/>
  <c r="Z192" i="8"/>
  <c r="AD192" i="8"/>
  <c r="AE192" i="8" s="1"/>
  <c r="C191" i="8"/>
  <c r="T191" i="8"/>
  <c r="V191" i="8"/>
  <c r="AB191" i="8"/>
  <c r="AC191" i="8" s="1"/>
  <c r="AF191" i="8"/>
  <c r="B191" i="8"/>
  <c r="G191" i="8" s="1"/>
  <c r="O191" i="8"/>
  <c r="U191" i="8"/>
  <c r="W191" i="8"/>
  <c r="Z191" i="8"/>
  <c r="C190" i="8"/>
  <c r="T190" i="8"/>
  <c r="V190" i="8"/>
  <c r="X190" i="8"/>
  <c r="AB190" i="8"/>
  <c r="AF190" i="8"/>
  <c r="B190" i="8"/>
  <c r="D190" i="8" s="1"/>
  <c r="O190" i="8"/>
  <c r="U190" i="8"/>
  <c r="W190" i="8"/>
  <c r="AC190" i="8" s="1"/>
  <c r="Z190" i="8"/>
  <c r="AD190" i="8"/>
  <c r="AE190" i="8" s="1"/>
  <c r="C189" i="8"/>
  <c r="T189" i="8"/>
  <c r="V189" i="8"/>
  <c r="X189" i="8"/>
  <c r="AB189" i="8"/>
  <c r="AF189" i="8"/>
  <c r="B189" i="8"/>
  <c r="D189" i="8" s="1"/>
  <c r="O189" i="8"/>
  <c r="U189" i="8"/>
  <c r="W189" i="8"/>
  <c r="AC189" i="8" s="1"/>
  <c r="Z189" i="8"/>
  <c r="AD189" i="8"/>
  <c r="AE189" i="8" s="1"/>
  <c r="C188" i="8"/>
  <c r="T188" i="8"/>
  <c r="V188" i="8"/>
  <c r="X188" i="8"/>
  <c r="AB188" i="8"/>
  <c r="AF188" i="8"/>
  <c r="B188" i="8"/>
  <c r="D188" i="8" s="1"/>
  <c r="O188" i="8"/>
  <c r="U188" i="8"/>
  <c r="W188" i="8"/>
  <c r="AC188" i="8" s="1"/>
  <c r="Z188" i="8"/>
  <c r="AD188" i="8"/>
  <c r="AE188" i="8" s="1"/>
  <c r="C186" i="8"/>
  <c r="T186" i="8"/>
  <c r="V186" i="8"/>
  <c r="B186" i="8"/>
  <c r="E186" i="8" s="1"/>
  <c r="O186" i="8"/>
  <c r="U186" i="8"/>
  <c r="W186" i="8"/>
  <c r="C185" i="8"/>
  <c r="T185" i="8"/>
  <c r="V185" i="8"/>
  <c r="X185" i="8"/>
  <c r="AB185" i="8"/>
  <c r="AF185" i="8"/>
  <c r="B185" i="8"/>
  <c r="O185" i="8"/>
  <c r="U185" i="8"/>
  <c r="W185" i="8"/>
  <c r="Z185" i="8"/>
  <c r="AD185" i="8"/>
  <c r="AE185" i="8" s="1"/>
  <c r="C184" i="8"/>
  <c r="T184" i="8"/>
  <c r="V184" i="8"/>
  <c r="X184" i="8"/>
  <c r="AB184" i="8"/>
  <c r="AF184" i="8"/>
  <c r="B184" i="8"/>
  <c r="O184" i="8"/>
  <c r="U184" i="8"/>
  <c r="W184" i="8"/>
  <c r="Z184" i="8"/>
  <c r="AD184" i="8"/>
  <c r="AE184" i="8" s="1"/>
  <c r="C183" i="8"/>
  <c r="T183" i="8"/>
  <c r="V183" i="8"/>
  <c r="X183" i="8"/>
  <c r="AB183" i="8"/>
  <c r="B183" i="8"/>
  <c r="O183" i="8"/>
  <c r="U183" i="8"/>
  <c r="W183" i="8"/>
  <c r="Y183" i="8" s="1"/>
  <c r="Z183" i="8"/>
  <c r="AD183" i="8"/>
  <c r="AE183" i="8" s="1"/>
  <c r="B178" i="8"/>
  <c r="O178" i="8"/>
  <c r="U178" i="8"/>
  <c r="W178" i="8"/>
  <c r="Z178" i="8"/>
  <c r="AD178" i="8"/>
  <c r="AE178" i="8" s="1"/>
  <c r="C178" i="8"/>
  <c r="V178" i="8"/>
  <c r="AB178" i="8"/>
  <c r="T178" i="8"/>
  <c r="X178" i="8"/>
  <c r="AF178" i="8"/>
  <c r="AG178" i="8" s="1"/>
  <c r="B174" i="8"/>
  <c r="O174" i="8"/>
  <c r="U174" i="8"/>
  <c r="W174" i="8"/>
  <c r="C174" i="8"/>
  <c r="V174" i="8"/>
  <c r="T174" i="8"/>
  <c r="AF174" i="8"/>
  <c r="AG174" i="8" s="1"/>
  <c r="B171" i="8"/>
  <c r="O171" i="8"/>
  <c r="U171" i="8"/>
  <c r="W171" i="8"/>
  <c r="C171" i="8"/>
  <c r="V171" i="8"/>
  <c r="T171" i="8"/>
  <c r="AF171" i="8"/>
  <c r="AG171" i="8" s="1"/>
  <c r="B170" i="8"/>
  <c r="O170" i="8"/>
  <c r="U170" i="8"/>
  <c r="W170" i="8"/>
  <c r="Z170" i="8"/>
  <c r="AD170" i="8"/>
  <c r="AE170" i="8" s="1"/>
  <c r="C170" i="8"/>
  <c r="H170" i="8" s="1"/>
  <c r="V170" i="8"/>
  <c r="AB170" i="8"/>
  <c r="T170" i="8"/>
  <c r="X170" i="8"/>
  <c r="AF170" i="8"/>
  <c r="AG170" i="8" s="1"/>
  <c r="C169" i="8"/>
  <c r="O169" i="8"/>
  <c r="U169" i="8"/>
  <c r="W169" i="8"/>
  <c r="Z169" i="8"/>
  <c r="AD169" i="8"/>
  <c r="AE169" i="8" s="1"/>
  <c r="V169" i="8"/>
  <c r="AB169" i="8"/>
  <c r="B169" i="8"/>
  <c r="J169" i="8" s="1"/>
  <c r="T169" i="8"/>
  <c r="X169" i="8"/>
  <c r="AF169" i="8"/>
  <c r="AG169" i="8" s="1"/>
  <c r="C167" i="8"/>
  <c r="T167" i="8"/>
  <c r="V167" i="8"/>
  <c r="AF167" i="8"/>
  <c r="O167" i="8"/>
  <c r="W167" i="8"/>
  <c r="B167" i="8"/>
  <c r="U167" i="8"/>
  <c r="C166" i="8"/>
  <c r="T166" i="8"/>
  <c r="V166" i="8"/>
  <c r="X166" i="8"/>
  <c r="AB166" i="8"/>
  <c r="AF166" i="8"/>
  <c r="O166" i="8"/>
  <c r="W166" i="8"/>
  <c r="AC166" i="8" s="1"/>
  <c r="AD166" i="8"/>
  <c r="B166" i="8"/>
  <c r="K166" i="8" s="1"/>
  <c r="U166" i="8"/>
  <c r="Z166" i="8"/>
  <c r="AA166" i="8" s="1"/>
  <c r="C165" i="8"/>
  <c r="T165" i="8"/>
  <c r="V165" i="8"/>
  <c r="X165" i="8"/>
  <c r="AB165" i="8"/>
  <c r="AF165" i="8"/>
  <c r="O165" i="8"/>
  <c r="W165" i="8"/>
  <c r="AC165" i="8" s="1"/>
  <c r="AD165" i="8"/>
  <c r="B165" i="8"/>
  <c r="L165" i="8" s="1"/>
  <c r="U165" i="8"/>
  <c r="Z165" i="8"/>
  <c r="AA165" i="8" s="1"/>
  <c r="B163" i="8"/>
  <c r="O163" i="8"/>
  <c r="U163" i="8"/>
  <c r="W163" i="8"/>
  <c r="T163" i="8"/>
  <c r="AF163" i="8"/>
  <c r="AG163" i="8" s="1"/>
  <c r="C163" i="8"/>
  <c r="V163" i="8"/>
  <c r="B161" i="8"/>
  <c r="O161" i="8"/>
  <c r="U161" i="8"/>
  <c r="W161" i="8"/>
  <c r="T161" i="8"/>
  <c r="C161" i="8"/>
  <c r="V161" i="8"/>
  <c r="B160" i="8"/>
  <c r="O160" i="8"/>
  <c r="U160" i="8"/>
  <c r="W160" i="8"/>
  <c r="T160" i="8"/>
  <c r="X160" i="8"/>
  <c r="C160" i="8"/>
  <c r="V160" i="8"/>
  <c r="B159" i="8"/>
  <c r="O159" i="8"/>
  <c r="U159" i="8"/>
  <c r="W159" i="8"/>
  <c r="Z159" i="8"/>
  <c r="AD159" i="8"/>
  <c r="AE159" i="8" s="1"/>
  <c r="T159" i="8"/>
  <c r="X159" i="8"/>
  <c r="AF159" i="8"/>
  <c r="AG159" i="8" s="1"/>
  <c r="C159" i="8"/>
  <c r="V159" i="8"/>
  <c r="AB159" i="8"/>
  <c r="B158" i="8"/>
  <c r="O158" i="8"/>
  <c r="U158" i="8"/>
  <c r="W158" i="8"/>
  <c r="Z158" i="8"/>
  <c r="AD158" i="8"/>
  <c r="AE158" i="8" s="1"/>
  <c r="T158" i="8"/>
  <c r="X158" i="8"/>
  <c r="AF158" i="8"/>
  <c r="AG158" i="8" s="1"/>
  <c r="C158" i="8"/>
  <c r="V158" i="8"/>
  <c r="AB158" i="8"/>
  <c r="C133" i="8"/>
  <c r="O133" i="8"/>
  <c r="U133" i="8"/>
  <c r="W133" i="8"/>
  <c r="Z133" i="8"/>
  <c r="AD133" i="8"/>
  <c r="AE133" i="8" s="1"/>
  <c r="V133" i="8"/>
  <c r="AB133" i="8"/>
  <c r="B133" i="8"/>
  <c r="F133" i="8" s="1"/>
  <c r="T133" i="8"/>
  <c r="X133" i="8"/>
  <c r="Y133" i="8" s="1"/>
  <c r="AF133" i="8"/>
  <c r="C122" i="8"/>
  <c r="T122" i="8"/>
  <c r="V122" i="8"/>
  <c r="AF122" i="8"/>
  <c r="O122" i="8"/>
  <c r="W122" i="8"/>
  <c r="U122" i="8"/>
  <c r="B122" i="8"/>
  <c r="C120" i="8"/>
  <c r="T120" i="8"/>
  <c r="V120" i="8"/>
  <c r="X120" i="8"/>
  <c r="AB120" i="8"/>
  <c r="AF120" i="8"/>
  <c r="O120" i="8"/>
  <c r="W120" i="8"/>
  <c r="AD120" i="8"/>
  <c r="U120" i="8"/>
  <c r="B120" i="8"/>
  <c r="Z120" i="8"/>
  <c r="AA120" i="8" s="1"/>
  <c r="C116" i="8"/>
  <c r="T116" i="8"/>
  <c r="V116" i="8"/>
  <c r="O116" i="8"/>
  <c r="W116" i="8"/>
  <c r="U116" i="8"/>
  <c r="B116" i="8"/>
  <c r="L116" i="8" s="1"/>
  <c r="C114" i="8"/>
  <c r="T114" i="8"/>
  <c r="V114" i="8"/>
  <c r="AB114" i="8"/>
  <c r="O114" i="8"/>
  <c r="W114" i="8"/>
  <c r="U114" i="8"/>
  <c r="B114" i="8"/>
  <c r="I114" i="8" s="1"/>
  <c r="Z114" i="8"/>
  <c r="C111" i="8"/>
  <c r="T111" i="8"/>
  <c r="V111" i="8"/>
  <c r="AF111" i="8"/>
  <c r="O111" i="8"/>
  <c r="W111" i="8"/>
  <c r="B111" i="8"/>
  <c r="F111" i="8" s="1"/>
  <c r="U111" i="8"/>
  <c r="C107" i="8"/>
  <c r="T107" i="8"/>
  <c r="V107" i="8"/>
  <c r="AB107" i="8"/>
  <c r="AF107" i="8"/>
  <c r="O107" i="8"/>
  <c r="W107" i="8"/>
  <c r="AC107" i="8" s="1"/>
  <c r="B107" i="8"/>
  <c r="Z107" i="8"/>
  <c r="AA107" i="8" s="1"/>
  <c r="U107" i="8"/>
  <c r="B97" i="8"/>
  <c r="O97" i="8"/>
  <c r="U97" i="8"/>
  <c r="W97" i="8"/>
  <c r="Z97" i="8"/>
  <c r="T97" i="8"/>
  <c r="AF97" i="8"/>
  <c r="C97" i="8"/>
  <c r="AB97" i="8"/>
  <c r="AC97" i="8" s="1"/>
  <c r="V97" i="8"/>
  <c r="B96" i="8"/>
  <c r="O96" i="8"/>
  <c r="U96" i="8"/>
  <c r="W96" i="8"/>
  <c r="Z96" i="8"/>
  <c r="AD96" i="8"/>
  <c r="AE96" i="8" s="1"/>
  <c r="T96" i="8"/>
  <c r="X96" i="8"/>
  <c r="AF96" i="8"/>
  <c r="AG96" i="8" s="1"/>
  <c r="V96" i="8"/>
  <c r="C96" i="8"/>
  <c r="AB96" i="8"/>
  <c r="B92" i="8"/>
  <c r="O92" i="8"/>
  <c r="U92" i="8"/>
  <c r="W92" i="8"/>
  <c r="T92" i="8"/>
  <c r="AF92" i="8"/>
  <c r="V92" i="8"/>
  <c r="C92" i="8"/>
  <c r="C89" i="8"/>
  <c r="O89" i="8"/>
  <c r="U89" i="8"/>
  <c r="W89" i="8"/>
  <c r="Z89" i="8"/>
  <c r="AD89" i="8"/>
  <c r="AE89" i="8" s="1"/>
  <c r="B89" i="8"/>
  <c r="I89" i="8" s="1"/>
  <c r="T89" i="8"/>
  <c r="X89" i="8"/>
  <c r="AF89" i="8"/>
  <c r="AG89" i="8" s="1"/>
  <c r="AB89" i="8"/>
  <c r="AH89" i="8" s="1"/>
  <c r="V89" i="8"/>
  <c r="C85" i="8"/>
  <c r="T85" i="8"/>
  <c r="V85" i="8"/>
  <c r="X85" i="8"/>
  <c r="AB85" i="8"/>
  <c r="AF85" i="8"/>
  <c r="B85" i="8"/>
  <c r="I85" i="8" s="1"/>
  <c r="U85" i="8"/>
  <c r="Z85" i="8"/>
  <c r="O85" i="8"/>
  <c r="AD85" i="8"/>
  <c r="W85" i="8"/>
  <c r="C76" i="8"/>
  <c r="T76" i="8"/>
  <c r="V76" i="8"/>
  <c r="AB76" i="8"/>
  <c r="AF76" i="8"/>
  <c r="B76" i="8"/>
  <c r="U76" i="8"/>
  <c r="Z76" i="8"/>
  <c r="W76" i="8"/>
  <c r="O76" i="8"/>
  <c r="AD76" i="8"/>
  <c r="AE76" i="8" s="1"/>
  <c r="B72" i="8"/>
  <c r="O72" i="8"/>
  <c r="U72" i="8"/>
  <c r="W72" i="8"/>
  <c r="C72" i="8"/>
  <c r="V72" i="8"/>
  <c r="T72" i="8"/>
  <c r="B60" i="8"/>
  <c r="O60" i="8"/>
  <c r="U60" i="8"/>
  <c r="W60" i="8"/>
  <c r="C60" i="8"/>
  <c r="V60" i="8"/>
  <c r="T60" i="8"/>
  <c r="B59" i="8"/>
  <c r="O59" i="8"/>
  <c r="U59" i="8"/>
  <c r="W59" i="8"/>
  <c r="C59" i="8"/>
  <c r="V59" i="8"/>
  <c r="T59" i="8"/>
  <c r="B55" i="8"/>
  <c r="O55" i="8"/>
  <c r="U55" i="8"/>
  <c r="T55" i="8"/>
  <c r="W55" i="8"/>
  <c r="V55" i="8"/>
  <c r="C55" i="8"/>
  <c r="B51" i="8"/>
  <c r="O51" i="8"/>
  <c r="U51" i="8"/>
  <c r="W51" i="8"/>
  <c r="T51" i="8"/>
  <c r="V51" i="8"/>
  <c r="C51" i="8"/>
  <c r="B49" i="8"/>
  <c r="O49" i="8"/>
  <c r="U49" i="8"/>
  <c r="W49" i="8"/>
  <c r="T49" i="8"/>
  <c r="V49" i="8"/>
  <c r="C49" i="8"/>
  <c r="B38" i="8"/>
  <c r="O38" i="8"/>
  <c r="U38" i="8"/>
  <c r="W38" i="8"/>
  <c r="T38" i="8"/>
  <c r="C38" i="8"/>
  <c r="J38" i="8" s="1"/>
  <c r="V38" i="8"/>
  <c r="B36" i="8"/>
  <c r="O36" i="8"/>
  <c r="U36" i="8"/>
  <c r="W36" i="8"/>
  <c r="Z36" i="8"/>
  <c r="T36" i="8"/>
  <c r="AF36" i="8"/>
  <c r="AG36" i="8" s="1"/>
  <c r="C36" i="8"/>
  <c r="AB36" i="8"/>
  <c r="AC36" i="8" s="1"/>
  <c r="V36" i="8"/>
  <c r="B34" i="8"/>
  <c r="O34" i="8"/>
  <c r="U34" i="8"/>
  <c r="W34" i="8"/>
  <c r="T34" i="8"/>
  <c r="C34" i="8"/>
  <c r="AB34" i="8"/>
  <c r="AC34" i="8" s="1"/>
  <c r="V34" i="8"/>
  <c r="B29" i="8"/>
  <c r="O29" i="8"/>
  <c r="U29" i="8"/>
  <c r="T29" i="8"/>
  <c r="AF29" i="8"/>
  <c r="C29" i="8"/>
  <c r="V29" i="8"/>
  <c r="C28" i="8"/>
  <c r="O28" i="8"/>
  <c r="U28" i="8"/>
  <c r="W28" i="8"/>
  <c r="B28" i="8"/>
  <c r="D28" i="8" s="1"/>
  <c r="T28" i="8"/>
  <c r="V28" i="8"/>
  <c r="C21" i="8"/>
  <c r="T21" i="8"/>
  <c r="V21" i="8"/>
  <c r="B21" i="8"/>
  <c r="U21" i="8"/>
  <c r="W21" i="8"/>
  <c r="O21" i="8"/>
  <c r="C17" i="8"/>
  <c r="T17" i="8"/>
  <c r="V17" i="8"/>
  <c r="AF17" i="8"/>
  <c r="B17" i="8"/>
  <c r="U17" i="8"/>
  <c r="W17" i="8"/>
  <c r="O17" i="8"/>
  <c r="C14" i="8"/>
  <c r="T14" i="8"/>
  <c r="V14" i="8"/>
  <c r="AB14" i="8"/>
  <c r="AC14" i="8" s="1"/>
  <c r="B14" i="8"/>
  <c r="U14" i="8"/>
  <c r="Z14" i="8"/>
  <c r="O14" i="8"/>
  <c r="W14" i="8"/>
  <c r="C13" i="8"/>
  <c r="E13" i="8" s="1"/>
  <c r="T13" i="8"/>
  <c r="V13" i="8"/>
  <c r="B13" i="8"/>
  <c r="U13" i="8"/>
  <c r="W13" i="8"/>
  <c r="O13" i="8"/>
  <c r="V11" i="8"/>
  <c r="C11" i="8"/>
  <c r="G11" i="8" s="1"/>
  <c r="V9" i="8"/>
  <c r="C9" i="8"/>
  <c r="G9" i="8" s="1"/>
  <c r="V8" i="8"/>
  <c r="C8" i="8"/>
  <c r="E8" i="8" s="1"/>
  <c r="T7" i="8"/>
  <c r="C7" i="8"/>
  <c r="L7" i="8" s="1"/>
  <c r="T5" i="8"/>
  <c r="C5" i="8"/>
  <c r="F5" i="8" s="1"/>
  <c r="O3" i="8"/>
  <c r="U3" i="8"/>
  <c r="W3" i="8"/>
  <c r="C195" i="8"/>
  <c r="T195" i="8"/>
  <c r="V195" i="8"/>
  <c r="X195" i="8"/>
  <c r="AB195" i="8"/>
  <c r="AH195" i="8" s="1"/>
  <c r="AF195" i="8"/>
  <c r="B195" i="8"/>
  <c r="G195" i="8" s="1"/>
  <c r="O195" i="8"/>
  <c r="U195" i="8"/>
  <c r="W195" i="8"/>
  <c r="Z195" i="8"/>
  <c r="AD195" i="8"/>
  <c r="AE195" i="8" s="1"/>
  <c r="C194" i="8"/>
  <c r="H194" i="8" s="1"/>
  <c r="T194" i="8"/>
  <c r="V194" i="8"/>
  <c r="B194" i="8"/>
  <c r="O194" i="8"/>
  <c r="U194" i="8"/>
  <c r="W194" i="8"/>
  <c r="C193" i="8"/>
  <c r="T193" i="8"/>
  <c r="V193" i="8"/>
  <c r="X193" i="8"/>
  <c r="AB193" i="8"/>
  <c r="AF193" i="8"/>
  <c r="B193" i="8"/>
  <c r="O193" i="8"/>
  <c r="U193" i="8"/>
  <c r="W193" i="8"/>
  <c r="Z193" i="8"/>
  <c r="AD193" i="8"/>
  <c r="AE193" i="8" s="1"/>
  <c r="C187" i="8"/>
  <c r="T187" i="8"/>
  <c r="V187" i="8"/>
  <c r="B187" i="8"/>
  <c r="J187" i="8" s="1"/>
  <c r="O187" i="8"/>
  <c r="U187" i="8"/>
  <c r="W187" i="8"/>
  <c r="B182" i="8"/>
  <c r="O182" i="8"/>
  <c r="U182" i="8"/>
  <c r="W182" i="8"/>
  <c r="C182" i="8"/>
  <c r="V182" i="8"/>
  <c r="AF182" i="8"/>
  <c r="AG182" i="8" s="1"/>
  <c r="T182" i="8"/>
  <c r="B181" i="8"/>
  <c r="F181" i="8" s="1"/>
  <c r="O181" i="8"/>
  <c r="U181" i="8"/>
  <c r="W181" i="8"/>
  <c r="Z181" i="8"/>
  <c r="C181" i="8"/>
  <c r="V181" i="8"/>
  <c r="AB181" i="8"/>
  <c r="T181" i="8"/>
  <c r="AF181" i="8"/>
  <c r="B180" i="8"/>
  <c r="O180" i="8"/>
  <c r="U180" i="8"/>
  <c r="W180" i="8"/>
  <c r="Z180" i="8"/>
  <c r="AD180" i="8"/>
  <c r="AE180" i="8" s="1"/>
  <c r="C180" i="8"/>
  <c r="V180" i="8"/>
  <c r="AB180" i="8"/>
  <c r="T180" i="8"/>
  <c r="X180" i="8"/>
  <c r="Y180" i="8" s="1"/>
  <c r="AF180" i="8"/>
  <c r="B179" i="8"/>
  <c r="O179" i="8"/>
  <c r="U179" i="8"/>
  <c r="W179" i="8"/>
  <c r="Z179" i="8"/>
  <c r="AD179" i="8"/>
  <c r="AE179" i="8" s="1"/>
  <c r="C179" i="8"/>
  <c r="V179" i="8"/>
  <c r="AB179" i="8"/>
  <c r="T179" i="8"/>
  <c r="X179" i="8"/>
  <c r="Y179" i="8" s="1"/>
  <c r="AF179" i="8"/>
  <c r="B177" i="8"/>
  <c r="O177" i="8"/>
  <c r="U177" i="8"/>
  <c r="W177" i="8"/>
  <c r="C177" i="8"/>
  <c r="V177" i="8"/>
  <c r="T177" i="8"/>
  <c r="B176" i="8"/>
  <c r="O176" i="8"/>
  <c r="U176" i="8"/>
  <c r="W176" i="8"/>
  <c r="Z176" i="8"/>
  <c r="AD176" i="8"/>
  <c r="AE176" i="8" s="1"/>
  <c r="C176" i="8"/>
  <c r="V176" i="8"/>
  <c r="AB176" i="8"/>
  <c r="T176" i="8"/>
  <c r="X176" i="8"/>
  <c r="AF176" i="8"/>
  <c r="AG176" i="8" s="1"/>
  <c r="B175" i="8"/>
  <c r="O175" i="8"/>
  <c r="U175" i="8"/>
  <c r="W175" i="8"/>
  <c r="C175" i="8"/>
  <c r="D175" i="8" s="1"/>
  <c r="V175" i="8"/>
  <c r="T175" i="8"/>
  <c r="B173" i="8"/>
  <c r="O173" i="8"/>
  <c r="U173" i="8"/>
  <c r="W173" i="8"/>
  <c r="C173" i="8"/>
  <c r="V173" i="8"/>
  <c r="T173" i="8"/>
  <c r="AF173" i="8"/>
  <c r="AG173" i="8" s="1"/>
  <c r="B172" i="8"/>
  <c r="O172" i="8"/>
  <c r="U172" i="8"/>
  <c r="W172" i="8"/>
  <c r="C172" i="8"/>
  <c r="V172" i="8"/>
  <c r="T172" i="8"/>
  <c r="C168" i="8"/>
  <c r="T168" i="8"/>
  <c r="V168" i="8"/>
  <c r="X168" i="8"/>
  <c r="AB168" i="8"/>
  <c r="AF168" i="8"/>
  <c r="O168" i="8"/>
  <c r="W168" i="8"/>
  <c r="AD168" i="8"/>
  <c r="B168" i="8"/>
  <c r="K168" i="8" s="1"/>
  <c r="U168" i="8"/>
  <c r="Z168" i="8"/>
  <c r="AA168" i="8" s="1"/>
  <c r="B164" i="8"/>
  <c r="T164" i="8"/>
  <c r="V164" i="8"/>
  <c r="X164" i="8"/>
  <c r="AB164" i="8"/>
  <c r="AF164" i="8"/>
  <c r="O164" i="8"/>
  <c r="W164" i="8"/>
  <c r="AC164" i="8" s="1"/>
  <c r="AD164" i="8"/>
  <c r="C164" i="8"/>
  <c r="J164" i="8" s="1"/>
  <c r="U164" i="8"/>
  <c r="Z164" i="8"/>
  <c r="AA164" i="8" s="1"/>
  <c r="B162" i="8"/>
  <c r="O162" i="8"/>
  <c r="U162" i="8"/>
  <c r="W162" i="8"/>
  <c r="AG162" i="8" s="1"/>
  <c r="Z162" i="8"/>
  <c r="T162" i="8"/>
  <c r="AF162" i="8"/>
  <c r="C162" i="8"/>
  <c r="F162" i="8" s="1"/>
  <c r="V162" i="8"/>
  <c r="AB162" i="8"/>
  <c r="AC162" i="8" s="1"/>
  <c r="C157" i="8"/>
  <c r="O157" i="8"/>
  <c r="U157" i="8"/>
  <c r="W157" i="8"/>
  <c r="B157" i="8"/>
  <c r="E157" i="8" s="1"/>
  <c r="T157" i="8"/>
  <c r="V157" i="8"/>
  <c r="C156" i="8"/>
  <c r="T156" i="8"/>
  <c r="V156" i="8"/>
  <c r="B156" i="8"/>
  <c r="U156" i="8"/>
  <c r="O156" i="8"/>
  <c r="W156" i="8"/>
  <c r="C155" i="8"/>
  <c r="T155" i="8"/>
  <c r="V155" i="8"/>
  <c r="X155" i="8"/>
  <c r="AB155" i="8"/>
  <c r="AF155" i="8"/>
  <c r="AG155" i="8" s="1"/>
  <c r="B155" i="8"/>
  <c r="U155" i="8"/>
  <c r="Z155" i="8"/>
  <c r="O155" i="8"/>
  <c r="W155" i="8"/>
  <c r="AD155" i="8"/>
  <c r="AE155" i="8" s="1"/>
  <c r="C154" i="8"/>
  <c r="T154" i="8"/>
  <c r="V154" i="8"/>
  <c r="X154" i="8"/>
  <c r="AH154" i="8" s="1"/>
  <c r="AB154" i="8"/>
  <c r="AF154" i="8"/>
  <c r="AG154" i="8" s="1"/>
  <c r="B154" i="8"/>
  <c r="U154" i="8"/>
  <c r="Z154" i="8"/>
  <c r="O154" i="8"/>
  <c r="W154" i="8"/>
  <c r="AD154" i="8"/>
  <c r="AE154" i="8" s="1"/>
  <c r="C150" i="8"/>
  <c r="T150" i="8"/>
  <c r="V150" i="8"/>
  <c r="X150" i="8"/>
  <c r="AB150" i="8"/>
  <c r="AF150" i="8"/>
  <c r="AG150" i="8" s="1"/>
  <c r="B150" i="8"/>
  <c r="U150" i="8"/>
  <c r="Z150" i="8"/>
  <c r="O150" i="8"/>
  <c r="W150" i="8"/>
  <c r="AD150" i="8"/>
  <c r="AE150" i="8" s="1"/>
  <c r="C149" i="8"/>
  <c r="T149" i="8"/>
  <c r="V149" i="8"/>
  <c r="X149" i="8"/>
  <c r="Y149" i="8" s="1"/>
  <c r="AB149" i="8"/>
  <c r="AF149" i="8"/>
  <c r="AG149" i="8" s="1"/>
  <c r="B149" i="8"/>
  <c r="U149" i="8"/>
  <c r="Z149" i="8"/>
  <c r="O149" i="8"/>
  <c r="W149" i="8"/>
  <c r="AD149" i="8"/>
  <c r="AE149" i="8" s="1"/>
  <c r="B148" i="8"/>
  <c r="T148" i="8"/>
  <c r="V148" i="8"/>
  <c r="X148" i="8"/>
  <c r="Y148" i="8" s="1"/>
  <c r="AB148" i="8"/>
  <c r="AF148" i="8"/>
  <c r="AG148" i="8" s="1"/>
  <c r="C148" i="8"/>
  <c r="U148" i="8"/>
  <c r="Z148" i="8"/>
  <c r="O148" i="8"/>
  <c r="W148" i="8"/>
  <c r="AD148" i="8"/>
  <c r="AE148" i="8" s="1"/>
  <c r="B145" i="8"/>
  <c r="O145" i="8"/>
  <c r="U145" i="8"/>
  <c r="W145" i="8"/>
  <c r="AC145" i="8" s="1"/>
  <c r="Z145" i="8"/>
  <c r="AD145" i="8"/>
  <c r="AE145" i="8" s="1"/>
  <c r="C145" i="8"/>
  <c r="V145" i="8"/>
  <c r="AB145" i="8"/>
  <c r="T145" i="8"/>
  <c r="X145" i="8"/>
  <c r="AF145" i="8"/>
  <c r="AG145" i="8" s="1"/>
  <c r="B141" i="8"/>
  <c r="O141" i="8"/>
  <c r="U141" i="8"/>
  <c r="W141" i="8"/>
  <c r="C141" i="8"/>
  <c r="V141" i="8"/>
  <c r="T141" i="8"/>
  <c r="B139" i="8"/>
  <c r="O139" i="8"/>
  <c r="U139" i="8"/>
  <c r="W139" i="8"/>
  <c r="C139" i="8"/>
  <c r="V139" i="8"/>
  <c r="T139" i="8"/>
  <c r="AF139" i="8"/>
  <c r="B136" i="8"/>
  <c r="O136" i="8"/>
  <c r="U136" i="8"/>
  <c r="W136" i="8"/>
  <c r="C136" i="8"/>
  <c r="V136" i="8"/>
  <c r="T136" i="8"/>
  <c r="AF136" i="8"/>
  <c r="B134" i="8"/>
  <c r="O134" i="8"/>
  <c r="U134" i="8"/>
  <c r="W134" i="8"/>
  <c r="C134" i="8"/>
  <c r="K134" i="8" s="1"/>
  <c r="V134" i="8"/>
  <c r="T134" i="8"/>
  <c r="AF134" i="8"/>
  <c r="C131" i="8"/>
  <c r="T131" i="8"/>
  <c r="V131" i="8"/>
  <c r="AF131" i="8"/>
  <c r="O131" i="8"/>
  <c r="W131" i="8"/>
  <c r="B131" i="8"/>
  <c r="J131" i="8" s="1"/>
  <c r="U131" i="8"/>
  <c r="C130" i="8"/>
  <c r="E130" i="8" s="1"/>
  <c r="T130" i="8"/>
  <c r="V130" i="8"/>
  <c r="AB130" i="8"/>
  <c r="AF130" i="8"/>
  <c r="O130" i="8"/>
  <c r="W130" i="8"/>
  <c r="AC130" i="8" s="1"/>
  <c r="B130" i="8"/>
  <c r="U130" i="8"/>
  <c r="Z130" i="8"/>
  <c r="C128" i="8"/>
  <c r="G128" i="8" s="1"/>
  <c r="T128" i="8"/>
  <c r="V128" i="8"/>
  <c r="O128" i="8"/>
  <c r="W128" i="8"/>
  <c r="B128" i="8"/>
  <c r="U128" i="8"/>
  <c r="C123" i="8"/>
  <c r="T123" i="8"/>
  <c r="V123" i="8"/>
  <c r="X123" i="8"/>
  <c r="AB123" i="8"/>
  <c r="AF123" i="8"/>
  <c r="O123" i="8"/>
  <c r="W123" i="8"/>
  <c r="AC123" i="8" s="1"/>
  <c r="AD123" i="8"/>
  <c r="B123" i="8"/>
  <c r="J123" i="8" s="1"/>
  <c r="Z123" i="8"/>
  <c r="U123" i="8"/>
  <c r="C121" i="8"/>
  <c r="T121" i="8"/>
  <c r="V121" i="8"/>
  <c r="AF121" i="8"/>
  <c r="O121" i="8"/>
  <c r="W121" i="8"/>
  <c r="B121" i="8"/>
  <c r="U121" i="8"/>
  <c r="C119" i="8"/>
  <c r="T119" i="8"/>
  <c r="V119" i="8"/>
  <c r="AF119" i="8"/>
  <c r="O119" i="8"/>
  <c r="W119" i="8"/>
  <c r="B119" i="8"/>
  <c r="U119" i="8"/>
  <c r="C117" i="8"/>
  <c r="T117" i="8"/>
  <c r="V117" i="8"/>
  <c r="X117" i="8"/>
  <c r="AB117" i="8"/>
  <c r="AF117" i="8"/>
  <c r="O117" i="8"/>
  <c r="W117" i="8"/>
  <c r="AC117" i="8" s="1"/>
  <c r="AD117" i="8"/>
  <c r="B117" i="8"/>
  <c r="F117" i="8" s="1"/>
  <c r="Z117" i="8"/>
  <c r="U117" i="8"/>
  <c r="C113" i="8"/>
  <c r="T113" i="8"/>
  <c r="V113" i="8"/>
  <c r="AF113" i="8"/>
  <c r="O113" i="8"/>
  <c r="W113" i="8"/>
  <c r="B113" i="8"/>
  <c r="U113" i="8"/>
  <c r="C110" i="8"/>
  <c r="T110" i="8"/>
  <c r="V110" i="8"/>
  <c r="X110" i="8"/>
  <c r="AB110" i="8"/>
  <c r="AF110" i="8"/>
  <c r="O110" i="8"/>
  <c r="W110" i="8"/>
  <c r="AC110" i="8" s="1"/>
  <c r="AD110" i="8"/>
  <c r="U110" i="8"/>
  <c r="B110" i="8"/>
  <c r="Z110" i="8"/>
  <c r="AA110" i="8" s="1"/>
  <c r="C109" i="8"/>
  <c r="T109" i="8"/>
  <c r="V109" i="8"/>
  <c r="X109" i="8"/>
  <c r="AB109" i="8"/>
  <c r="AF109" i="8"/>
  <c r="O109" i="8"/>
  <c r="AD109" i="8"/>
  <c r="B109" i="8"/>
  <c r="Z109" i="8"/>
  <c r="U109" i="8"/>
  <c r="C105" i="8"/>
  <c r="T105" i="8"/>
  <c r="V105" i="8"/>
  <c r="AF105" i="8"/>
  <c r="O105" i="8"/>
  <c r="W105" i="8"/>
  <c r="B105" i="8"/>
  <c r="K105" i="8" s="1"/>
  <c r="U105" i="8"/>
  <c r="C104" i="8"/>
  <c r="F104" i="8" s="1"/>
  <c r="T104" i="8"/>
  <c r="V104" i="8"/>
  <c r="AF104" i="8"/>
  <c r="O104" i="8"/>
  <c r="W104" i="8"/>
  <c r="U104" i="8"/>
  <c r="B104" i="8"/>
  <c r="C103" i="8"/>
  <c r="J103" i="8" s="1"/>
  <c r="T103" i="8"/>
  <c r="V103" i="8"/>
  <c r="AF103" i="8"/>
  <c r="O103" i="8"/>
  <c r="B103" i="8"/>
  <c r="U103" i="8"/>
  <c r="C102" i="8"/>
  <c r="T102" i="8"/>
  <c r="V102" i="8"/>
  <c r="AF102" i="8"/>
  <c r="O102" i="8"/>
  <c r="W102" i="8"/>
  <c r="U102" i="8"/>
  <c r="B102" i="8"/>
  <c r="H102" i="8" s="1"/>
  <c r="C101" i="8"/>
  <c r="T101" i="8"/>
  <c r="V101" i="8"/>
  <c r="X101" i="8"/>
  <c r="AB101" i="8"/>
  <c r="AF101" i="8"/>
  <c r="O101" i="8"/>
  <c r="W101" i="8"/>
  <c r="AC101" i="8" s="1"/>
  <c r="AD101" i="8"/>
  <c r="B101" i="8"/>
  <c r="K101" i="8" s="1"/>
  <c r="Z101" i="8"/>
  <c r="U101" i="8"/>
  <c r="C100" i="8"/>
  <c r="T100" i="8"/>
  <c r="V100" i="8"/>
  <c r="X100" i="8"/>
  <c r="AB100" i="8"/>
  <c r="AF100" i="8"/>
  <c r="O100" i="8"/>
  <c r="W100" i="8"/>
  <c r="AC100" i="8" s="1"/>
  <c r="AD100" i="8"/>
  <c r="U100" i="8"/>
  <c r="B100" i="8"/>
  <c r="Z100" i="8"/>
  <c r="AA100" i="8" s="1"/>
  <c r="C99" i="8"/>
  <c r="T99" i="8"/>
  <c r="V99" i="8"/>
  <c r="X99" i="8"/>
  <c r="AB99" i="8"/>
  <c r="AF99" i="8"/>
  <c r="O99" i="8"/>
  <c r="W99" i="8"/>
  <c r="AD99" i="8"/>
  <c r="B99" i="8"/>
  <c r="K99" i="8" s="1"/>
  <c r="Z99" i="8"/>
  <c r="U99" i="8"/>
  <c r="B95" i="8"/>
  <c r="O95" i="8"/>
  <c r="U95" i="8"/>
  <c r="W95" i="8"/>
  <c r="T95" i="8"/>
  <c r="X95" i="8"/>
  <c r="Y95" i="8" s="1"/>
  <c r="C95" i="8"/>
  <c r="D95" i="8" s="1"/>
  <c r="V95" i="8"/>
  <c r="B94" i="8"/>
  <c r="O94" i="8"/>
  <c r="U94" i="8"/>
  <c r="W94" i="8"/>
  <c r="T94" i="8"/>
  <c r="AF94" i="8"/>
  <c r="V94" i="8"/>
  <c r="C94" i="8"/>
  <c r="F94" i="8" s="1"/>
  <c r="B93" i="8"/>
  <c r="O93" i="8"/>
  <c r="U93" i="8"/>
  <c r="W93" i="8"/>
  <c r="AG93" i="8" s="1"/>
  <c r="Z93" i="8"/>
  <c r="AD93" i="8"/>
  <c r="AE93" i="8" s="1"/>
  <c r="T93" i="8"/>
  <c r="X93" i="8"/>
  <c r="AF93" i="8"/>
  <c r="C93" i="8"/>
  <c r="I93" i="8" s="1"/>
  <c r="AB93" i="8"/>
  <c r="V93" i="8"/>
  <c r="B91" i="8"/>
  <c r="O91" i="8"/>
  <c r="U91" i="8"/>
  <c r="W91" i="8"/>
  <c r="Z91" i="8"/>
  <c r="AD91" i="8"/>
  <c r="AE91" i="8" s="1"/>
  <c r="T91" i="8"/>
  <c r="X91" i="8"/>
  <c r="AF91" i="8"/>
  <c r="C91" i="8"/>
  <c r="I91" i="8" s="1"/>
  <c r="AB91" i="8"/>
  <c r="V91" i="8"/>
  <c r="C88" i="8"/>
  <c r="T88" i="8"/>
  <c r="V88" i="8"/>
  <c r="AF88" i="8"/>
  <c r="AG88" i="8" s="1"/>
  <c r="B88" i="8"/>
  <c r="U88" i="8"/>
  <c r="W88" i="8"/>
  <c r="O88" i="8"/>
  <c r="C87" i="8"/>
  <c r="T87" i="8"/>
  <c r="V87" i="8"/>
  <c r="AF87" i="8"/>
  <c r="B87" i="8"/>
  <c r="U87" i="8"/>
  <c r="O87" i="8"/>
  <c r="W87" i="8"/>
  <c r="C84" i="8"/>
  <c r="T84" i="8"/>
  <c r="V84" i="8"/>
  <c r="B84" i="8"/>
  <c r="F84" i="8" s="1"/>
  <c r="U84" i="8"/>
  <c r="W84" i="8"/>
  <c r="O84" i="8"/>
  <c r="C81" i="8"/>
  <c r="T81" i="8"/>
  <c r="V81" i="8"/>
  <c r="AF81" i="8"/>
  <c r="B81" i="8"/>
  <c r="I81" i="8" s="1"/>
  <c r="U81" i="8"/>
  <c r="O81" i="8"/>
  <c r="W81" i="8"/>
  <c r="C80" i="8"/>
  <c r="T80" i="8"/>
  <c r="V80" i="8"/>
  <c r="X80" i="8"/>
  <c r="AB80" i="8"/>
  <c r="AF80" i="8"/>
  <c r="B80" i="8"/>
  <c r="E80" i="8" s="1"/>
  <c r="U80" i="8"/>
  <c r="Z80" i="8"/>
  <c r="W80" i="8"/>
  <c r="O80" i="8"/>
  <c r="AD80" i="8"/>
  <c r="AE80" i="8" s="1"/>
  <c r="C79" i="8"/>
  <c r="T79" i="8"/>
  <c r="V79" i="8"/>
  <c r="AF79" i="8"/>
  <c r="B79" i="8"/>
  <c r="I79" i="8" s="1"/>
  <c r="U79" i="8"/>
  <c r="O79" i="8"/>
  <c r="W79" i="8"/>
  <c r="C78" i="8"/>
  <c r="T78" i="8"/>
  <c r="V78" i="8"/>
  <c r="X78" i="8"/>
  <c r="AB78" i="8"/>
  <c r="AF78" i="8"/>
  <c r="B78" i="8"/>
  <c r="E78" i="8" s="1"/>
  <c r="U78" i="8"/>
  <c r="Z78" i="8"/>
  <c r="W78" i="8"/>
  <c r="AD78" i="8"/>
  <c r="O78" i="8"/>
  <c r="C77" i="8"/>
  <c r="T77" i="8"/>
  <c r="V77" i="8"/>
  <c r="AF77" i="8"/>
  <c r="B77" i="8"/>
  <c r="I77" i="8" s="1"/>
  <c r="U77" i="8"/>
  <c r="O77" i="8"/>
  <c r="W77" i="8"/>
  <c r="C75" i="8"/>
  <c r="I75" i="8" s="1"/>
  <c r="T75" i="8"/>
  <c r="V75" i="8"/>
  <c r="B75" i="8"/>
  <c r="U75" i="8"/>
  <c r="O75" i="8"/>
  <c r="W75" i="8"/>
  <c r="C74" i="8"/>
  <c r="T74" i="8"/>
  <c r="V74" i="8"/>
  <c r="B74" i="8"/>
  <c r="F74" i="8" s="1"/>
  <c r="U74" i="8"/>
  <c r="W74" i="8"/>
  <c r="O74" i="8"/>
  <c r="B71" i="8"/>
  <c r="O71" i="8"/>
  <c r="U71" i="8"/>
  <c r="W71" i="8"/>
  <c r="C71" i="8"/>
  <c r="V71" i="8"/>
  <c r="T71" i="8"/>
  <c r="B70" i="8"/>
  <c r="O70" i="8"/>
  <c r="U70" i="8"/>
  <c r="W70" i="8"/>
  <c r="C70" i="8"/>
  <c r="V70" i="8"/>
  <c r="T70" i="8"/>
  <c r="B68" i="8"/>
  <c r="O68" i="8"/>
  <c r="U68" i="8"/>
  <c r="W68" i="8"/>
  <c r="Z68" i="8"/>
  <c r="AD68" i="8"/>
  <c r="AE68" i="8" s="1"/>
  <c r="C68" i="8"/>
  <c r="V68" i="8"/>
  <c r="AB68" i="8"/>
  <c r="AC68" i="8" s="1"/>
  <c r="X68" i="8"/>
  <c r="T68" i="8"/>
  <c r="AF68" i="8"/>
  <c r="B65" i="8"/>
  <c r="O65" i="8"/>
  <c r="U65" i="8"/>
  <c r="W65" i="8"/>
  <c r="C65" i="8"/>
  <c r="V65" i="8"/>
  <c r="T65" i="8"/>
  <c r="AF65" i="8"/>
  <c r="B64" i="8"/>
  <c r="O64" i="8"/>
  <c r="U64" i="8"/>
  <c r="W64" i="8"/>
  <c r="Z64" i="8"/>
  <c r="AD64" i="8"/>
  <c r="AE64" i="8" s="1"/>
  <c r="C64" i="8"/>
  <c r="V64" i="8"/>
  <c r="AB64" i="8"/>
  <c r="X64" i="8"/>
  <c r="T64" i="8"/>
  <c r="AF64" i="8"/>
  <c r="B62" i="8"/>
  <c r="O62" i="8"/>
  <c r="U62" i="8"/>
  <c r="W62" i="8"/>
  <c r="C62" i="8"/>
  <c r="V62" i="8"/>
  <c r="T62" i="8"/>
  <c r="B58" i="8"/>
  <c r="O58" i="8"/>
  <c r="U58" i="8"/>
  <c r="W58" i="8"/>
  <c r="C58" i="8"/>
  <c r="V58" i="8"/>
  <c r="T58" i="8"/>
  <c r="B57" i="8"/>
  <c r="O57" i="8"/>
  <c r="U57" i="8"/>
  <c r="W57" i="8"/>
  <c r="C57" i="8"/>
  <c r="V57" i="8"/>
  <c r="T57" i="8"/>
  <c r="AF57" i="8"/>
  <c r="B56" i="8"/>
  <c r="G56" i="8" s="1"/>
  <c r="O56" i="8"/>
  <c r="U56" i="8"/>
  <c r="W56" i="8"/>
  <c r="Z56" i="8"/>
  <c r="C56" i="8"/>
  <c r="V56" i="8"/>
  <c r="AB56" i="8"/>
  <c r="T56" i="8"/>
  <c r="B54" i="8"/>
  <c r="O54" i="8"/>
  <c r="U54" i="8"/>
  <c r="W54" i="8"/>
  <c r="T54" i="8"/>
  <c r="C54" i="8"/>
  <c r="V54" i="8"/>
  <c r="B52" i="8"/>
  <c r="K52" i="8" s="1"/>
  <c r="O52" i="8"/>
  <c r="U52" i="8"/>
  <c r="W52" i="8"/>
  <c r="T52" i="8"/>
  <c r="C52" i="8"/>
  <c r="V52" i="8"/>
  <c r="B50" i="8"/>
  <c r="O50" i="8"/>
  <c r="U50" i="8"/>
  <c r="W50" i="8"/>
  <c r="T50" i="8"/>
  <c r="C50" i="8"/>
  <c r="F50" i="8" s="1"/>
  <c r="V50" i="8"/>
  <c r="B48" i="8"/>
  <c r="J48" i="8" s="1"/>
  <c r="O48" i="8"/>
  <c r="U48" i="8"/>
  <c r="W48" i="8"/>
  <c r="T48" i="8"/>
  <c r="C48" i="8"/>
  <c r="V48" i="8"/>
  <c r="B47" i="8"/>
  <c r="O47" i="8"/>
  <c r="U47" i="8"/>
  <c r="W47" i="8"/>
  <c r="T47" i="8"/>
  <c r="AF47" i="8"/>
  <c r="AG47" i="8" s="1"/>
  <c r="V47" i="8"/>
  <c r="C47" i="8"/>
  <c r="I47" i="8" s="1"/>
  <c r="B46" i="8"/>
  <c r="O46" i="8"/>
  <c r="U46" i="8"/>
  <c r="W46" i="8"/>
  <c r="Z46" i="8"/>
  <c r="T46" i="8"/>
  <c r="C46" i="8"/>
  <c r="AB46" i="8"/>
  <c r="V46" i="8"/>
  <c r="B44" i="8"/>
  <c r="E44" i="8" s="1"/>
  <c r="O44" i="8"/>
  <c r="U44" i="8"/>
  <c r="W44" i="8"/>
  <c r="T44" i="8"/>
  <c r="C44" i="8"/>
  <c r="V44" i="8"/>
  <c r="B42" i="8"/>
  <c r="O42" i="8"/>
  <c r="U42" i="8"/>
  <c r="W42" i="8"/>
  <c r="AG42" i="8" s="1"/>
  <c r="Z42" i="8"/>
  <c r="T42" i="8"/>
  <c r="AF42" i="8"/>
  <c r="C42" i="8"/>
  <c r="G42" i="8" s="1"/>
  <c r="AB42" i="8"/>
  <c r="V42" i="8"/>
  <c r="B40" i="8"/>
  <c r="O40" i="8"/>
  <c r="U40" i="8"/>
  <c r="W40" i="8"/>
  <c r="T40" i="8"/>
  <c r="C40" i="8"/>
  <c r="I40" i="8" s="1"/>
  <c r="V40" i="8"/>
  <c r="B39" i="8"/>
  <c r="K39" i="8" s="1"/>
  <c r="O39" i="8"/>
  <c r="U39" i="8"/>
  <c r="T39" i="8"/>
  <c r="V39" i="8"/>
  <c r="C39" i="8"/>
  <c r="B33" i="8"/>
  <c r="O33" i="8"/>
  <c r="U33" i="8"/>
  <c r="T33" i="8"/>
  <c r="C33" i="8"/>
  <c r="J33" i="8" s="1"/>
  <c r="V33" i="8"/>
  <c r="B31" i="8"/>
  <c r="O31" i="8"/>
  <c r="U31" i="8"/>
  <c r="W31" i="8"/>
  <c r="T31" i="8"/>
  <c r="AF31" i="8"/>
  <c r="C31" i="8"/>
  <c r="V31" i="8"/>
  <c r="B30" i="8"/>
  <c r="O30" i="8"/>
  <c r="U30" i="8"/>
  <c r="W30" i="8"/>
  <c r="T30" i="8"/>
  <c r="V30" i="8"/>
  <c r="C30" i="8"/>
  <c r="C26" i="8"/>
  <c r="T26" i="8"/>
  <c r="V26" i="8"/>
  <c r="B26" i="8"/>
  <c r="K26" i="8" s="1"/>
  <c r="U26" i="8"/>
  <c r="O26" i="8"/>
  <c r="C25" i="8"/>
  <c r="T25" i="8"/>
  <c r="V25" i="8"/>
  <c r="AF25" i="8"/>
  <c r="B25" i="8"/>
  <c r="U25" i="8"/>
  <c r="O25" i="8"/>
  <c r="C22" i="8"/>
  <c r="K22" i="8" s="1"/>
  <c r="T22" i="8"/>
  <c r="V22" i="8"/>
  <c r="B22" i="8"/>
  <c r="U22" i="8"/>
  <c r="O22" i="8"/>
  <c r="W22" i="8"/>
  <c r="C18" i="8"/>
  <c r="T18" i="8"/>
  <c r="V18" i="8"/>
  <c r="AF18" i="8"/>
  <c r="B18" i="8"/>
  <c r="U18" i="8"/>
  <c r="O18" i="8"/>
  <c r="W18" i="8"/>
  <c r="C16" i="8"/>
  <c r="T16" i="8"/>
  <c r="V16" i="8"/>
  <c r="B16" i="8"/>
  <c r="K16" i="8" s="1"/>
  <c r="U16" i="8"/>
  <c r="O16" i="8"/>
  <c r="W12" i="8"/>
  <c r="U12" i="8"/>
  <c r="O12" i="8"/>
  <c r="W11" i="8"/>
  <c r="U11" i="8"/>
  <c r="O11" i="8"/>
  <c r="W10" i="8"/>
  <c r="U10" i="8"/>
  <c r="O10" i="8"/>
  <c r="U9" i="8"/>
  <c r="O9" i="8"/>
  <c r="W8" i="8"/>
  <c r="U8" i="8"/>
  <c r="O8" i="8"/>
  <c r="W7" i="8"/>
  <c r="U7" i="8"/>
  <c r="O7" i="8"/>
  <c r="W6" i="8"/>
  <c r="U6" i="8"/>
  <c r="O6" i="8"/>
  <c r="W5" i="8"/>
  <c r="U5" i="8"/>
  <c r="O5" i="8"/>
  <c r="W4" i="8"/>
  <c r="U4" i="8"/>
  <c r="O4" i="8"/>
  <c r="Z278" i="8"/>
  <c r="W278" i="8"/>
  <c r="U278" i="8"/>
  <c r="O278" i="8"/>
  <c r="Z277" i="8"/>
  <c r="W277" i="8"/>
  <c r="AC277" i="8" s="1"/>
  <c r="U277" i="8"/>
  <c r="O277" i="8"/>
  <c r="AD276" i="8"/>
  <c r="Z276" i="8"/>
  <c r="W276" i="8"/>
  <c r="U276" i="8"/>
  <c r="O276" i="8"/>
  <c r="W275" i="8"/>
  <c r="U275" i="8"/>
  <c r="O275" i="8"/>
  <c r="W274" i="8"/>
  <c r="U274" i="8"/>
  <c r="O274" i="8"/>
  <c r="W273" i="8"/>
  <c r="AG273" i="8" s="1"/>
  <c r="U273" i="8"/>
  <c r="O273" i="8"/>
  <c r="W272" i="8"/>
  <c r="U272" i="8"/>
  <c r="O272" i="8"/>
  <c r="W271" i="8"/>
  <c r="U271" i="8"/>
  <c r="O271" i="8"/>
  <c r="W270" i="8"/>
  <c r="U270" i="8"/>
  <c r="O270" i="8"/>
  <c r="W269" i="8"/>
  <c r="U269" i="8"/>
  <c r="O269" i="8"/>
  <c r="W268" i="8"/>
  <c r="U268" i="8"/>
  <c r="O268" i="8"/>
  <c r="AD267" i="8"/>
  <c r="Z267" i="8"/>
  <c r="W267" i="8"/>
  <c r="U267" i="8"/>
  <c r="O267" i="8"/>
  <c r="AD266" i="8"/>
  <c r="Z266" i="8"/>
  <c r="W266" i="8"/>
  <c r="U266" i="8"/>
  <c r="O266" i="8"/>
  <c r="W265" i="8"/>
  <c r="AG265" i="8" s="1"/>
  <c r="U265" i="8"/>
  <c r="O265" i="8"/>
  <c r="W264" i="8"/>
  <c r="U264" i="8"/>
  <c r="O264" i="8"/>
  <c r="W263" i="8"/>
  <c r="AG263" i="8" s="1"/>
  <c r="U263" i="8"/>
  <c r="O263" i="8"/>
  <c r="W262" i="8"/>
  <c r="U262" i="8"/>
  <c r="O262" i="8"/>
  <c r="AD261" i="8"/>
  <c r="Z261" i="8"/>
  <c r="W261" i="8"/>
  <c r="AC261" i="8" s="1"/>
  <c r="U261" i="8"/>
  <c r="O261" i="8"/>
  <c r="W260" i="8"/>
  <c r="U260" i="8"/>
  <c r="O260" i="8"/>
  <c r="W259" i="8"/>
  <c r="U259" i="8"/>
  <c r="O259" i="8"/>
  <c r="W258" i="8"/>
  <c r="U258" i="8"/>
  <c r="O258" i="8"/>
  <c r="Z257" i="8"/>
  <c r="AA257" i="8" s="1"/>
  <c r="W257" i="8"/>
  <c r="U257" i="8"/>
  <c r="O257" i="8"/>
  <c r="V256" i="8"/>
  <c r="T256" i="8"/>
  <c r="AF255" i="8"/>
  <c r="AB255" i="8"/>
  <c r="X255" i="8"/>
  <c r="AH255" i="8" s="1"/>
  <c r="V255" i="8"/>
  <c r="T255" i="8"/>
  <c r="V254" i="8"/>
  <c r="T254" i="8"/>
  <c r="V253" i="8"/>
  <c r="T253" i="8"/>
  <c r="V252" i="8"/>
  <c r="T252" i="8"/>
  <c r="AF251" i="8"/>
  <c r="AB251" i="8"/>
  <c r="X251" i="8"/>
  <c r="V251" i="8"/>
  <c r="T251" i="8"/>
  <c r="AF250" i="8"/>
  <c r="AG250" i="8" s="1"/>
  <c r="AB250" i="8"/>
  <c r="X250" i="8"/>
  <c r="V250" i="8"/>
  <c r="T250" i="8"/>
  <c r="AF249" i="8"/>
  <c r="AB249" i="8"/>
  <c r="AC249" i="8" s="1"/>
  <c r="X249" i="8"/>
  <c r="V249" i="8"/>
  <c r="T249" i="8"/>
  <c r="AD248" i="8"/>
  <c r="Z248" i="8"/>
  <c r="W248" i="8"/>
  <c r="U248" i="8"/>
  <c r="O248" i="8"/>
  <c r="W247" i="8"/>
  <c r="U247" i="8"/>
  <c r="O247" i="8"/>
  <c r="AD246" i="8"/>
  <c r="Z246" i="8"/>
  <c r="W246" i="8"/>
  <c r="AC246" i="8" s="1"/>
  <c r="U246" i="8"/>
  <c r="O246" i="8"/>
  <c r="AD245" i="8"/>
  <c r="Z245" i="8"/>
  <c r="AA245" i="8" s="1"/>
  <c r="W245" i="8"/>
  <c r="U245" i="8"/>
  <c r="O245" i="8"/>
  <c r="AD244" i="8"/>
  <c r="Z244" i="8"/>
  <c r="W244" i="8"/>
  <c r="AC244" i="8" s="1"/>
  <c r="U244" i="8"/>
  <c r="O244" i="8"/>
  <c r="AD243" i="8"/>
  <c r="Z243" i="8"/>
  <c r="AA243" i="8" s="1"/>
  <c r="W243" i="8"/>
  <c r="U243" i="8"/>
  <c r="O243" i="8"/>
  <c r="Z242" i="8"/>
  <c r="W242" i="8"/>
  <c r="U242" i="8"/>
  <c r="O242" i="8"/>
  <c r="AD241" i="8"/>
  <c r="Z241" i="8"/>
  <c r="W241" i="8"/>
  <c r="AC241" i="8" s="1"/>
  <c r="U241" i="8"/>
  <c r="O241" i="8"/>
  <c r="Z240" i="8"/>
  <c r="W240" i="8"/>
  <c r="U240" i="8"/>
  <c r="O240" i="8"/>
  <c r="W239" i="8"/>
  <c r="U239" i="8"/>
  <c r="O239" i="8"/>
  <c r="W238" i="8"/>
  <c r="AG238" i="8" s="1"/>
  <c r="U238" i="8"/>
  <c r="O238" i="8"/>
  <c r="W237" i="8"/>
  <c r="U237" i="8"/>
  <c r="O237" i="8"/>
  <c r="AD236" i="8"/>
  <c r="Z236" i="8"/>
  <c r="W236" i="8"/>
  <c r="AC236" i="8" s="1"/>
  <c r="U236" i="8"/>
  <c r="O236" i="8"/>
  <c r="W235" i="8"/>
  <c r="U235" i="8"/>
  <c r="O235" i="8"/>
  <c r="W234" i="8"/>
  <c r="U234" i="8"/>
  <c r="O234" i="8"/>
  <c r="AD233" i="8"/>
  <c r="Z233" i="8"/>
  <c r="AA233" i="8" s="1"/>
  <c r="W233" i="8"/>
  <c r="U233" i="8"/>
  <c r="O233" i="8"/>
  <c r="AD232" i="8"/>
  <c r="Z232" i="8"/>
  <c r="W232" i="8"/>
  <c r="AC232" i="8" s="1"/>
  <c r="U232" i="8"/>
  <c r="O232" i="8"/>
  <c r="AD231" i="8"/>
  <c r="Z231" i="8"/>
  <c r="AA231" i="8" s="1"/>
  <c r="W231" i="8"/>
  <c r="U231" i="8"/>
  <c r="O231" i="8"/>
  <c r="W230" i="8"/>
  <c r="AG230" i="8" s="1"/>
  <c r="U230" i="8"/>
  <c r="O230" i="8"/>
  <c r="AD229" i="8"/>
  <c r="Z229" i="8"/>
  <c r="AA229" i="8" s="1"/>
  <c r="W229" i="8"/>
  <c r="U229" i="8"/>
  <c r="O229" i="8"/>
  <c r="AD228" i="8"/>
  <c r="Z228" i="8"/>
  <c r="W228" i="8"/>
  <c r="AH228" i="8" s="1"/>
  <c r="U228" i="8"/>
  <c r="O228" i="8"/>
  <c r="AD227" i="8"/>
  <c r="Z227" i="8"/>
  <c r="AA227" i="8" s="1"/>
  <c r="W227" i="8"/>
  <c r="U227" i="8"/>
  <c r="O227" i="8"/>
  <c r="W226" i="8"/>
  <c r="U226" i="8"/>
  <c r="O226" i="8"/>
  <c r="W225" i="8"/>
  <c r="U225" i="8"/>
  <c r="O225" i="8"/>
  <c r="V224" i="8"/>
  <c r="T224" i="8"/>
  <c r="AF223" i="8"/>
  <c r="AG223" i="8" s="1"/>
  <c r="AB223" i="8"/>
  <c r="AC223" i="8" s="1"/>
  <c r="X223" i="8"/>
  <c r="V223" i="8"/>
  <c r="T223" i="8"/>
  <c r="AD222" i="8"/>
  <c r="Z222" i="8"/>
  <c r="W222" i="8"/>
  <c r="U222" i="8"/>
  <c r="O222" i="8"/>
  <c r="W221" i="8"/>
  <c r="U221" i="8"/>
  <c r="O221" i="8"/>
  <c r="AD220" i="8"/>
  <c r="Z220" i="8"/>
  <c r="W220" i="8"/>
  <c r="AG220" i="8" s="1"/>
  <c r="U220" i="8"/>
  <c r="O220" i="8"/>
  <c r="W219" i="8"/>
  <c r="U219" i="8"/>
  <c r="O219" i="8"/>
  <c r="AD218" i="8"/>
  <c r="Z218" i="8"/>
  <c r="W218" i="8"/>
  <c r="AC218" i="8" s="1"/>
  <c r="U218" i="8"/>
  <c r="O218" i="8"/>
  <c r="AD217" i="8"/>
  <c r="Z217" i="8"/>
  <c r="W217" i="8"/>
  <c r="AC217" i="8" s="1"/>
  <c r="U217" i="8"/>
  <c r="O217" i="8"/>
  <c r="AF216" i="8"/>
  <c r="AG216" i="8" s="1"/>
  <c r="AB216" i="8"/>
  <c r="AC216" i="8" s="1"/>
  <c r="X216" i="8"/>
  <c r="Y216" i="8" s="1"/>
  <c r="V216" i="8"/>
  <c r="T216" i="8"/>
  <c r="V215" i="8"/>
  <c r="T215" i="8"/>
  <c r="AF214" i="8"/>
  <c r="AG214" i="8" s="1"/>
  <c r="AB214" i="8"/>
  <c r="X214" i="8"/>
  <c r="V214" i="8"/>
  <c r="T214" i="8"/>
  <c r="AF213" i="8"/>
  <c r="AB213" i="8"/>
  <c r="AC213" i="8" s="1"/>
  <c r="X213" i="8"/>
  <c r="V213" i="8"/>
  <c r="T213" i="8"/>
  <c r="AF212" i="8"/>
  <c r="AG212" i="8" s="1"/>
  <c r="AB212" i="8"/>
  <c r="X212" i="8"/>
  <c r="Y212" i="8" s="1"/>
  <c r="V212" i="8"/>
  <c r="T212" i="8"/>
  <c r="AF211" i="8"/>
  <c r="AB211" i="8"/>
  <c r="AC211" i="8" s="1"/>
  <c r="X211" i="8"/>
  <c r="V211" i="8"/>
  <c r="T211" i="8"/>
  <c r="AF210" i="8"/>
  <c r="AG210" i="8" s="1"/>
  <c r="V210" i="8"/>
  <c r="T210" i="8"/>
  <c r="AF209" i="8"/>
  <c r="AB209" i="8"/>
  <c r="X209" i="8"/>
  <c r="V209" i="8"/>
  <c r="T209" i="8"/>
  <c r="V208" i="8"/>
  <c r="T208" i="8"/>
  <c r="AF207" i="8"/>
  <c r="AG207" i="8" s="1"/>
  <c r="AB207" i="8"/>
  <c r="X207" i="8"/>
  <c r="Y207" i="8" s="1"/>
  <c r="V207" i="8"/>
  <c r="T207" i="8"/>
  <c r="AF206" i="8"/>
  <c r="AB206" i="8"/>
  <c r="X206" i="8"/>
  <c r="V206" i="8"/>
  <c r="T206" i="8"/>
  <c r="AF205" i="8"/>
  <c r="AG205" i="8" s="1"/>
  <c r="V205" i="8"/>
  <c r="T205" i="8"/>
  <c r="AF204" i="8"/>
  <c r="AG204" i="8" s="1"/>
  <c r="V204" i="8"/>
  <c r="T204" i="8"/>
  <c r="V203" i="8"/>
  <c r="T203" i="8"/>
  <c r="AF202" i="8"/>
  <c r="AG202" i="8" s="1"/>
  <c r="V202" i="8"/>
  <c r="T202" i="8"/>
  <c r="AF201" i="8"/>
  <c r="AB201" i="8"/>
  <c r="AC201" i="8" s="1"/>
  <c r="X201" i="8"/>
  <c r="V201" i="8"/>
  <c r="T201" i="8"/>
  <c r="AF200" i="8"/>
  <c r="AG200" i="8" s="1"/>
  <c r="AB200" i="8"/>
  <c r="X200" i="8"/>
  <c r="V200" i="8"/>
  <c r="T200" i="8"/>
  <c r="AF199" i="8"/>
  <c r="AB199" i="8"/>
  <c r="AC199" i="8" s="1"/>
  <c r="X199" i="8"/>
  <c r="V199" i="8"/>
  <c r="T199" i="8"/>
  <c r="AF198" i="8"/>
  <c r="AG198" i="8" s="1"/>
  <c r="AB198" i="8"/>
  <c r="X198" i="8"/>
  <c r="V198" i="8"/>
  <c r="T198" i="8"/>
  <c r="AF197" i="8"/>
  <c r="AB197" i="8"/>
  <c r="AC197" i="8" s="1"/>
  <c r="X197" i="8"/>
  <c r="V197" i="8"/>
  <c r="T197" i="8"/>
  <c r="AF196" i="8"/>
  <c r="AG196" i="8" s="1"/>
  <c r="D193" i="8"/>
  <c r="D185" i="8"/>
  <c r="J240" i="8"/>
  <c r="G112" i="8"/>
  <c r="D58" i="8"/>
  <c r="L247" i="8"/>
  <c r="AG272" i="8"/>
  <c r="L255" i="8"/>
  <c r="F234" i="8"/>
  <c r="AC214" i="8"/>
  <c r="AG195" i="8"/>
  <c r="Y195" i="8"/>
  <c r="E155" i="8"/>
  <c r="E145" i="8"/>
  <c r="H110" i="8"/>
  <c r="H87" i="8"/>
  <c r="D69" i="8"/>
  <c r="D61" i="8"/>
  <c r="D6" i="8"/>
  <c r="D4" i="8"/>
  <c r="D259" i="8"/>
  <c r="AC255" i="8"/>
  <c r="J248" i="8"/>
  <c r="F242" i="8"/>
  <c r="E141" i="8"/>
  <c r="G132" i="8"/>
  <c r="G119" i="8"/>
  <c r="D109" i="8"/>
  <c r="L100" i="8"/>
  <c r="H88" i="8"/>
  <c r="AG83" i="8"/>
  <c r="D70" i="8"/>
  <c r="D63" i="8"/>
  <c r="L6" i="8"/>
  <c r="F275" i="8"/>
  <c r="J264" i="8"/>
  <c r="J262" i="8"/>
  <c r="AC250" i="8"/>
  <c r="AC233" i="8"/>
  <c r="J233" i="8"/>
  <c r="D192" i="8"/>
  <c r="E154" i="8"/>
  <c r="E152" i="8"/>
  <c r="AG134" i="8"/>
  <c r="K132" i="8"/>
  <c r="L109" i="8"/>
  <c r="AG90" i="8"/>
  <c r="AG86" i="8"/>
  <c r="Y86" i="8"/>
  <c r="AG85" i="8"/>
  <c r="Y85" i="8"/>
  <c r="AG82" i="8"/>
  <c r="Y82" i="8"/>
  <c r="D67" i="8"/>
  <c r="D43" i="8"/>
  <c r="D25" i="8"/>
  <c r="F4" i="8"/>
  <c r="L4" i="8"/>
  <c r="F6" i="8"/>
  <c r="J275" i="8"/>
  <c r="H271" i="8"/>
  <c r="H270" i="8"/>
  <c r="D231" i="8"/>
  <c r="L231" i="8"/>
  <c r="H229" i="8"/>
  <c r="L229" i="8"/>
  <c r="D218" i="8"/>
  <c r="L218" i="8"/>
  <c r="AG242" i="8"/>
  <c r="J242" i="8"/>
  <c r="F237" i="8"/>
  <c r="AC231" i="8"/>
  <c r="D230" i="8"/>
  <c r="AC229" i="8"/>
  <c r="AG227" i="8"/>
  <c r="Y227" i="8"/>
  <c r="AC212" i="8"/>
  <c r="AG201" i="8"/>
  <c r="Y201" i="8"/>
  <c r="AC198" i="8"/>
  <c r="AG185" i="8"/>
  <c r="Y185" i="8"/>
  <c r="AC181" i="8"/>
  <c r="AG180" i="8"/>
  <c r="D176" i="8"/>
  <c r="H174" i="8"/>
  <c r="E153" i="8"/>
  <c r="E151" i="8"/>
  <c r="AG136" i="8"/>
  <c r="K119" i="8"/>
  <c r="D106" i="8"/>
  <c r="AG104" i="8"/>
  <c r="AG98" i="8"/>
  <c r="Y98" i="8"/>
  <c r="AC96" i="8"/>
  <c r="Y96" i="8"/>
  <c r="L95" i="8"/>
  <c r="AG92" i="8"/>
  <c r="AG81" i="8"/>
  <c r="AG80" i="8"/>
  <c r="Y80" i="8"/>
  <c r="AG79" i="8"/>
  <c r="AG78" i="8"/>
  <c r="Y78" i="8"/>
  <c r="AG77" i="8"/>
  <c r="D59" i="8"/>
  <c r="AC56" i="8"/>
  <c r="D53" i="8"/>
  <c r="L51" i="8"/>
  <c r="K14" i="8"/>
  <c r="D263" i="8"/>
  <c r="F263" i="8"/>
  <c r="H259" i="8"/>
  <c r="L259" i="8"/>
  <c r="H241" i="8"/>
  <c r="L241" i="8"/>
  <c r="H232" i="8"/>
  <c r="L232" i="8"/>
  <c r="D226" i="8"/>
  <c r="L226" i="8"/>
  <c r="H219" i="8"/>
  <c r="L219" i="8"/>
  <c r="D171" i="8"/>
  <c r="L171" i="8"/>
  <c r="D167" i="8"/>
  <c r="F167" i="8"/>
  <c r="G121" i="8"/>
  <c r="K121" i="8"/>
  <c r="H6" i="8"/>
  <c r="H4" i="8"/>
  <c r="J278" i="8"/>
  <c r="L271" i="8"/>
  <c r="J269" i="8"/>
  <c r="J263" i="8"/>
  <c r="D262" i="8"/>
  <c r="F262" i="8"/>
  <c r="L258" i="8"/>
  <c r="H249" i="8"/>
  <c r="L249" i="8"/>
  <c r="J237" i="8"/>
  <c r="J234" i="8"/>
  <c r="L230" i="8"/>
  <c r="H226" i="8"/>
  <c r="D217" i="8"/>
  <c r="L217" i="8"/>
  <c r="L178" i="8"/>
  <c r="L176" i="8"/>
  <c r="H175" i="8"/>
  <c r="L175" i="8"/>
  <c r="H171" i="8"/>
  <c r="D170" i="8"/>
  <c r="L170" i="8"/>
  <c r="D169" i="8"/>
  <c r="F169" i="8"/>
  <c r="J167" i="8"/>
  <c r="F23" i="8"/>
  <c r="J23" i="8"/>
  <c r="AG266" i="8"/>
  <c r="D264" i="8"/>
  <c r="H261" i="8"/>
  <c r="H258" i="8"/>
  <c r="AC257" i="8"/>
  <c r="AG243" i="8"/>
  <c r="Y243" i="8"/>
  <c r="J236" i="8"/>
  <c r="H231" i="8"/>
  <c r="H230" i="8"/>
  <c r="H218" i="8"/>
  <c r="AG213" i="8"/>
  <c r="Y213" i="8"/>
  <c r="AG209" i="8"/>
  <c r="Y209" i="8"/>
  <c r="AC207" i="8"/>
  <c r="AG206" i="8"/>
  <c r="Y206" i="8"/>
  <c r="AG197" i="8"/>
  <c r="Y197" i="8"/>
  <c r="AG191" i="8"/>
  <c r="H190" i="8"/>
  <c r="H189" i="8"/>
  <c r="H188" i="8"/>
  <c r="AG184" i="8"/>
  <c r="Y184" i="8"/>
  <c r="AG179" i="8"/>
  <c r="H176" i="8"/>
  <c r="E171" i="8"/>
  <c r="E170" i="8"/>
  <c r="AG139" i="8"/>
  <c r="AG131" i="8"/>
  <c r="AG120" i="8"/>
  <c r="Y120" i="8"/>
  <c r="AC108" i="8"/>
  <c r="AG105" i="8"/>
  <c r="D37" i="8"/>
  <c r="L37" i="8"/>
  <c r="AG68" i="8"/>
  <c r="Y68" i="8"/>
  <c r="AG65" i="8"/>
  <c r="AG64" i="8"/>
  <c r="Y64" i="8"/>
  <c r="L59" i="8"/>
  <c r="AG57" i="8"/>
  <c r="L53" i="8"/>
  <c r="D46" i="8"/>
  <c r="L43" i="8"/>
  <c r="H28" i="8"/>
  <c r="L28" i="8"/>
  <c r="L12" i="8"/>
  <c r="J6" i="8"/>
  <c r="J4" i="8"/>
  <c r="E275" i="8"/>
  <c r="H275" i="8"/>
  <c r="L275" i="8"/>
  <c r="E270" i="8"/>
  <c r="J270" i="8"/>
  <c r="H278" i="8"/>
  <c r="L278" i="8"/>
  <c r="E271" i="8"/>
  <c r="J271" i="8"/>
  <c r="H269" i="8"/>
  <c r="L269" i="8"/>
  <c r="E278" i="8"/>
  <c r="AH276" i="8"/>
  <c r="E269" i="8"/>
  <c r="L264" i="8"/>
  <c r="H264" i="8"/>
  <c r="E264" i="8"/>
  <c r="L263" i="8"/>
  <c r="H263" i="8"/>
  <c r="E263" i="8"/>
  <c r="L262" i="8"/>
  <c r="H262" i="8"/>
  <c r="E262" i="8"/>
  <c r="L261" i="8"/>
  <c r="E261" i="8"/>
  <c r="H248" i="8"/>
  <c r="L248" i="8"/>
  <c r="L240" i="8"/>
  <c r="E237" i="8"/>
  <c r="H237" i="8"/>
  <c r="L237" i="8"/>
  <c r="D234" i="8"/>
  <c r="H234" i="8"/>
  <c r="L234" i="8"/>
  <c r="D233" i="8"/>
  <c r="H233" i="8"/>
  <c r="L233" i="8"/>
  <c r="F229" i="8"/>
  <c r="J229" i="8"/>
  <c r="E226" i="8"/>
  <c r="F226" i="8"/>
  <c r="J226" i="8"/>
  <c r="E217" i="8"/>
  <c r="F217" i="8"/>
  <c r="J217" i="8"/>
  <c r="H192" i="8"/>
  <c r="L192" i="8"/>
  <c r="E259" i="8"/>
  <c r="F259" i="8"/>
  <c r="J259" i="8"/>
  <c r="E258" i="8"/>
  <c r="F258" i="8"/>
  <c r="J258" i="8"/>
  <c r="D252" i="8"/>
  <c r="E249" i="8"/>
  <c r="F249" i="8"/>
  <c r="J249" i="8"/>
  <c r="E242" i="8"/>
  <c r="H242" i="8"/>
  <c r="L242" i="8"/>
  <c r="F241" i="8"/>
  <c r="J241" i="8"/>
  <c r="H236" i="8"/>
  <c r="L236" i="8"/>
  <c r="F233" i="8"/>
  <c r="E232" i="8"/>
  <c r="F232" i="8"/>
  <c r="J232" i="8"/>
  <c r="E231" i="8"/>
  <c r="F231" i="8"/>
  <c r="J231" i="8"/>
  <c r="E230" i="8"/>
  <c r="F230" i="8"/>
  <c r="J230" i="8"/>
  <c r="E219" i="8"/>
  <c r="F219" i="8"/>
  <c r="J219" i="8"/>
  <c r="E218" i="8"/>
  <c r="F218" i="8"/>
  <c r="J218" i="8"/>
  <c r="H193" i="8"/>
  <c r="L193" i="8"/>
  <c r="L190" i="8"/>
  <c r="L189" i="8"/>
  <c r="L188" i="8"/>
  <c r="E178" i="8"/>
  <c r="F178" i="8"/>
  <c r="J178" i="8"/>
  <c r="E174" i="8"/>
  <c r="F174" i="8"/>
  <c r="J174" i="8"/>
  <c r="E176" i="8"/>
  <c r="F176" i="8"/>
  <c r="J176" i="8"/>
  <c r="E175" i="8"/>
  <c r="F175" i="8"/>
  <c r="J175" i="8"/>
  <c r="G163" i="8"/>
  <c r="K163" i="8"/>
  <c r="G157" i="8"/>
  <c r="K157" i="8"/>
  <c r="G155" i="8"/>
  <c r="K155" i="8"/>
  <c r="G154" i="8"/>
  <c r="K154" i="8"/>
  <c r="G153" i="8"/>
  <c r="K153" i="8"/>
  <c r="G152" i="8"/>
  <c r="K152" i="8"/>
  <c r="G151" i="8"/>
  <c r="K151" i="8"/>
  <c r="G150" i="8"/>
  <c r="K150" i="8"/>
  <c r="G149" i="8"/>
  <c r="K149" i="8"/>
  <c r="G148" i="8"/>
  <c r="K148" i="8"/>
  <c r="G145" i="8"/>
  <c r="K145" i="8"/>
  <c r="G141" i="8"/>
  <c r="K141" i="8"/>
  <c r="E113" i="8"/>
  <c r="G113" i="8"/>
  <c r="H72" i="8"/>
  <c r="L72" i="8"/>
  <c r="H69" i="8"/>
  <c r="L69" i="8"/>
  <c r="H67" i="8"/>
  <c r="L67" i="8"/>
  <c r="H63" i="8"/>
  <c r="L63" i="8"/>
  <c r="H61" i="8"/>
  <c r="L61" i="8"/>
  <c r="F25" i="8"/>
  <c r="J25" i="8"/>
  <c r="H25" i="8"/>
  <c r="L25" i="8"/>
  <c r="H20" i="8"/>
  <c r="D17" i="8"/>
  <c r="L17" i="8"/>
  <c r="H17" i="8"/>
  <c r="E248" i="8"/>
  <c r="E241" i="8"/>
  <c r="E240" i="8"/>
  <c r="E236" i="8"/>
  <c r="E234" i="8"/>
  <c r="E233" i="8"/>
  <c r="AH229" i="8"/>
  <c r="E229" i="8"/>
  <c r="E228" i="8"/>
  <c r="J171" i="8"/>
  <c r="F171" i="8"/>
  <c r="J170" i="8"/>
  <c r="F170" i="8"/>
  <c r="L169" i="8"/>
  <c r="H169" i="8"/>
  <c r="L167" i="8"/>
  <c r="H167" i="8"/>
  <c r="I163" i="8"/>
  <c r="I157" i="8"/>
  <c r="I155" i="8"/>
  <c r="I154" i="8"/>
  <c r="I153" i="8"/>
  <c r="I152" i="8"/>
  <c r="I151" i="8"/>
  <c r="I150" i="8"/>
  <c r="I149" i="8"/>
  <c r="I148" i="8"/>
  <c r="I145" i="8"/>
  <c r="I141" i="8"/>
  <c r="K113" i="8"/>
  <c r="D110" i="8"/>
  <c r="L110" i="8"/>
  <c r="L106" i="8"/>
  <c r="D88" i="8"/>
  <c r="L88" i="8"/>
  <c r="D87" i="8"/>
  <c r="L87" i="8"/>
  <c r="H70" i="8"/>
  <c r="L70" i="8"/>
  <c r="Y160" i="8"/>
  <c r="Y159" i="8"/>
  <c r="Y158" i="8"/>
  <c r="AC149" i="8"/>
  <c r="AC148" i="8"/>
  <c r="AG146" i="8"/>
  <c r="AG144" i="8"/>
  <c r="AG143" i="8"/>
  <c r="AG142" i="8"/>
  <c r="AG140" i="8"/>
  <c r="AG138" i="8"/>
  <c r="AC138" i="8"/>
  <c r="AG137" i="8"/>
  <c r="AG133" i="8"/>
  <c r="AC133" i="8"/>
  <c r="AG129" i="8"/>
  <c r="AG127" i="8"/>
  <c r="AG126" i="8"/>
  <c r="AG125" i="8"/>
  <c r="Y125" i="8"/>
  <c r="AG124" i="8"/>
  <c r="AG122" i="8"/>
  <c r="AG118" i="8"/>
  <c r="Y118" i="8"/>
  <c r="AG112" i="8"/>
  <c r="Y112" i="8"/>
  <c r="AG111" i="8"/>
  <c r="AH96" i="8"/>
  <c r="F28" i="8"/>
  <c r="J28" i="8"/>
  <c r="D18" i="8"/>
  <c r="L18" i="8"/>
  <c r="H18" i="8"/>
  <c r="D23" i="8"/>
  <c r="H23" i="8"/>
  <c r="L23" i="8"/>
  <c r="F278" i="8"/>
  <c r="D278" i="8"/>
  <c r="Y276" i="8"/>
  <c r="F261" i="8"/>
  <c r="D261" i="8"/>
  <c r="H240" i="8"/>
  <c r="F240" i="8"/>
  <c r="D240" i="8"/>
  <c r="D237" i="8"/>
  <c r="F236" i="8"/>
  <c r="D236" i="8"/>
  <c r="E193" i="8"/>
  <c r="G193" i="8"/>
  <c r="I193" i="8"/>
  <c r="K193" i="8"/>
  <c r="E192" i="8"/>
  <c r="G192" i="8"/>
  <c r="I192" i="8"/>
  <c r="K192" i="8"/>
  <c r="E190" i="8"/>
  <c r="G190" i="8"/>
  <c r="I190" i="8"/>
  <c r="K190" i="8"/>
  <c r="E189" i="8"/>
  <c r="G189" i="8"/>
  <c r="I189" i="8"/>
  <c r="K189" i="8"/>
  <c r="E188" i="8"/>
  <c r="G188" i="8"/>
  <c r="I188" i="8"/>
  <c r="K188" i="8"/>
  <c r="D275" i="8"/>
  <c r="F271" i="8"/>
  <c r="D271" i="8"/>
  <c r="F270" i="8"/>
  <c r="D270" i="8"/>
  <c r="F269" i="8"/>
  <c r="D269" i="8"/>
  <c r="Y266" i="8"/>
  <c r="F248" i="8"/>
  <c r="D248" i="8"/>
  <c r="D242" i="8"/>
  <c r="D241" i="8"/>
  <c r="D229" i="8"/>
  <c r="K278" i="8"/>
  <c r="I278" i="8"/>
  <c r="G278" i="8"/>
  <c r="K275" i="8"/>
  <c r="I275" i="8"/>
  <c r="G275" i="8"/>
  <c r="K271" i="8"/>
  <c r="I271" i="8"/>
  <c r="G271" i="8"/>
  <c r="K270" i="8"/>
  <c r="I270" i="8"/>
  <c r="G270" i="8"/>
  <c r="K269" i="8"/>
  <c r="I269" i="8"/>
  <c r="G269" i="8"/>
  <c r="K264" i="8"/>
  <c r="I264" i="8"/>
  <c r="G264" i="8"/>
  <c r="K263" i="8"/>
  <c r="I263" i="8"/>
  <c r="G263" i="8"/>
  <c r="K262" i="8"/>
  <c r="I262" i="8"/>
  <c r="G262" i="8"/>
  <c r="K261" i="8"/>
  <c r="I261" i="8"/>
  <c r="G261" i="8"/>
  <c r="K259" i="8"/>
  <c r="I259" i="8"/>
  <c r="G259" i="8"/>
  <c r="K258" i="8"/>
  <c r="I258" i="8"/>
  <c r="G258" i="8"/>
  <c r="K256" i="8"/>
  <c r="K249" i="8"/>
  <c r="I249" i="8"/>
  <c r="G249" i="8"/>
  <c r="K248" i="8"/>
  <c r="I248" i="8"/>
  <c r="G248" i="8"/>
  <c r="K242" i="8"/>
  <c r="I242" i="8"/>
  <c r="G242" i="8"/>
  <c r="K241" i="8"/>
  <c r="I241" i="8"/>
  <c r="G241" i="8"/>
  <c r="K240" i="8"/>
  <c r="I240" i="8"/>
  <c r="G240" i="8"/>
  <c r="K237" i="8"/>
  <c r="I237" i="8"/>
  <c r="G237" i="8"/>
  <c r="K236" i="8"/>
  <c r="I236" i="8"/>
  <c r="G236" i="8"/>
  <c r="K234" i="8"/>
  <c r="I234" i="8"/>
  <c r="G234" i="8"/>
  <c r="K233" i="8"/>
  <c r="I233" i="8"/>
  <c r="G233" i="8"/>
  <c r="K232" i="8"/>
  <c r="I232" i="8"/>
  <c r="G232" i="8"/>
  <c r="K231" i="8"/>
  <c r="I231" i="8"/>
  <c r="G231" i="8"/>
  <c r="K230" i="8"/>
  <c r="I230" i="8"/>
  <c r="G230" i="8"/>
  <c r="K229" i="8"/>
  <c r="I229" i="8"/>
  <c r="G229" i="8"/>
  <c r="K226" i="8"/>
  <c r="I226" i="8"/>
  <c r="G226" i="8"/>
  <c r="K219" i="8"/>
  <c r="I219" i="8"/>
  <c r="G219" i="8"/>
  <c r="K218" i="8"/>
  <c r="I218" i="8"/>
  <c r="G218" i="8"/>
  <c r="K217" i="8"/>
  <c r="I217" i="8"/>
  <c r="G217" i="8"/>
  <c r="G209" i="8"/>
  <c r="J193" i="8"/>
  <c r="F193" i="8"/>
  <c r="J192" i="8"/>
  <c r="F192" i="8"/>
  <c r="J190" i="8"/>
  <c r="F190" i="8"/>
  <c r="J189" i="8"/>
  <c r="F189" i="8"/>
  <c r="J188" i="8"/>
  <c r="F188" i="8"/>
  <c r="K178" i="8"/>
  <c r="I178" i="8"/>
  <c r="G178" i="8"/>
  <c r="K176" i="8"/>
  <c r="I176" i="8"/>
  <c r="G176" i="8"/>
  <c r="K175" i="8"/>
  <c r="I175" i="8"/>
  <c r="G175" i="8"/>
  <c r="K174" i="8"/>
  <c r="I174" i="8"/>
  <c r="G174" i="8"/>
  <c r="K171" i="8"/>
  <c r="I171" i="8"/>
  <c r="G171" i="8"/>
  <c r="K170" i="8"/>
  <c r="I170" i="8"/>
  <c r="G170" i="8"/>
  <c r="E169" i="8"/>
  <c r="G169" i="8"/>
  <c r="I169" i="8"/>
  <c r="K169" i="8"/>
  <c r="E167" i="8"/>
  <c r="G167" i="8"/>
  <c r="I167" i="8"/>
  <c r="K167" i="8"/>
  <c r="AC155" i="8"/>
  <c r="AC154" i="8"/>
  <c r="AC150" i="8"/>
  <c r="AC159" i="8"/>
  <c r="AH159" i="8"/>
  <c r="AC158" i="8"/>
  <c r="AH158" i="8"/>
  <c r="AC152" i="8"/>
  <c r="D163" i="8"/>
  <c r="F163" i="8"/>
  <c r="H163" i="8"/>
  <c r="J163" i="8"/>
  <c r="L163" i="8"/>
  <c r="D157" i="8"/>
  <c r="F157" i="8"/>
  <c r="H157" i="8"/>
  <c r="J157" i="8"/>
  <c r="L157" i="8"/>
  <c r="D155" i="8"/>
  <c r="F155" i="8"/>
  <c r="H155" i="8"/>
  <c r="J155" i="8"/>
  <c r="L155" i="8"/>
  <c r="D154" i="8"/>
  <c r="F154" i="8"/>
  <c r="H154" i="8"/>
  <c r="J154" i="8"/>
  <c r="L154" i="8"/>
  <c r="D153" i="8"/>
  <c r="F153" i="8"/>
  <c r="H153" i="8"/>
  <c r="J153" i="8"/>
  <c r="L153" i="8"/>
  <c r="D152" i="8"/>
  <c r="F152" i="8"/>
  <c r="H152" i="8"/>
  <c r="J152" i="8"/>
  <c r="L152" i="8"/>
  <c r="D151" i="8"/>
  <c r="F151" i="8"/>
  <c r="H151" i="8"/>
  <c r="J151" i="8"/>
  <c r="L151" i="8"/>
  <c r="D150" i="8"/>
  <c r="F150" i="8"/>
  <c r="H150" i="8"/>
  <c r="J150" i="8"/>
  <c r="L150" i="8"/>
  <c r="D149" i="8"/>
  <c r="F149" i="8"/>
  <c r="H149" i="8"/>
  <c r="J149" i="8"/>
  <c r="L149" i="8"/>
  <c r="D148" i="8"/>
  <c r="F148" i="8"/>
  <c r="H148" i="8"/>
  <c r="J148" i="8"/>
  <c r="L148" i="8"/>
  <c r="D145" i="8"/>
  <c r="F145" i="8"/>
  <c r="H145" i="8"/>
  <c r="J145" i="8"/>
  <c r="L145" i="8"/>
  <c r="D141" i="8"/>
  <c r="F141" i="8"/>
  <c r="H141" i="8"/>
  <c r="J141" i="8"/>
  <c r="L141" i="8"/>
  <c r="D132" i="8"/>
  <c r="F132" i="8"/>
  <c r="H132" i="8"/>
  <c r="J132" i="8"/>
  <c r="L132" i="8"/>
  <c r="I132" i="8"/>
  <c r="E132" i="8"/>
  <c r="D121" i="8"/>
  <c r="F121" i="8"/>
  <c r="H121" i="8"/>
  <c r="J121" i="8"/>
  <c r="L121" i="8"/>
  <c r="E121" i="8"/>
  <c r="I121" i="8"/>
  <c r="D119" i="8"/>
  <c r="F119" i="8"/>
  <c r="H119" i="8"/>
  <c r="J119" i="8"/>
  <c r="L119" i="8"/>
  <c r="E119" i="8"/>
  <c r="I119" i="8"/>
  <c r="I113" i="8"/>
  <c r="E110" i="8"/>
  <c r="G110" i="8"/>
  <c r="I110" i="8"/>
  <c r="K110" i="8"/>
  <c r="F110" i="8"/>
  <c r="J110" i="8"/>
  <c r="E106" i="8"/>
  <c r="G106" i="8"/>
  <c r="I106" i="8"/>
  <c r="K106" i="8"/>
  <c r="F106" i="8"/>
  <c r="J106" i="8"/>
  <c r="H106" i="8"/>
  <c r="D116" i="8"/>
  <c r="D113" i="8"/>
  <c r="F113" i="8"/>
  <c r="H113" i="8"/>
  <c r="J113" i="8"/>
  <c r="L113" i="8"/>
  <c r="E109" i="8"/>
  <c r="G109" i="8"/>
  <c r="I109" i="8"/>
  <c r="K109" i="8"/>
  <c r="F109" i="8"/>
  <c r="J109" i="8"/>
  <c r="H109" i="8"/>
  <c r="E100" i="8"/>
  <c r="G100" i="8"/>
  <c r="I100" i="8"/>
  <c r="K100" i="8"/>
  <c r="F100" i="8"/>
  <c r="J100" i="8"/>
  <c r="H100" i="8"/>
  <c r="E95" i="8"/>
  <c r="G95" i="8"/>
  <c r="I95" i="8"/>
  <c r="K95" i="8"/>
  <c r="F95" i="8"/>
  <c r="J95" i="8"/>
  <c r="H95" i="8"/>
  <c r="E58" i="8"/>
  <c r="G58" i="8"/>
  <c r="I58" i="8"/>
  <c r="K58" i="8"/>
  <c r="F58" i="8"/>
  <c r="J58" i="8"/>
  <c r="H58" i="8"/>
  <c r="E50" i="8"/>
  <c r="E46" i="8"/>
  <c r="G46" i="8"/>
  <c r="I46" i="8"/>
  <c r="K46" i="8"/>
  <c r="F46" i="8"/>
  <c r="J46" i="8"/>
  <c r="H46" i="8"/>
  <c r="H40" i="8"/>
  <c r="E88" i="8"/>
  <c r="G88" i="8"/>
  <c r="I88" i="8"/>
  <c r="K88" i="8"/>
  <c r="F88" i="8"/>
  <c r="J88" i="8"/>
  <c r="E87" i="8"/>
  <c r="G87" i="8"/>
  <c r="I87" i="8"/>
  <c r="K87" i="8"/>
  <c r="F87" i="8"/>
  <c r="J87" i="8"/>
  <c r="E72" i="8"/>
  <c r="G72" i="8"/>
  <c r="I72" i="8"/>
  <c r="K72" i="8"/>
  <c r="F72" i="8"/>
  <c r="J72" i="8"/>
  <c r="E70" i="8"/>
  <c r="G70" i="8"/>
  <c r="I70" i="8"/>
  <c r="K70" i="8"/>
  <c r="F70" i="8"/>
  <c r="J70" i="8"/>
  <c r="E69" i="8"/>
  <c r="G69" i="8"/>
  <c r="I69" i="8"/>
  <c r="K69" i="8"/>
  <c r="F69" i="8"/>
  <c r="J69" i="8"/>
  <c r="E67" i="8"/>
  <c r="G67" i="8"/>
  <c r="I67" i="8"/>
  <c r="K67" i="8"/>
  <c r="F67" i="8"/>
  <c r="J67" i="8"/>
  <c r="E63" i="8"/>
  <c r="G63" i="8"/>
  <c r="I63" i="8"/>
  <c r="K63" i="8"/>
  <c r="F63" i="8"/>
  <c r="J63" i="8"/>
  <c r="E61" i="8"/>
  <c r="G61" i="8"/>
  <c r="I61" i="8"/>
  <c r="K61" i="8"/>
  <c r="F61" i="8"/>
  <c r="J61" i="8"/>
  <c r="E59" i="8"/>
  <c r="G59" i="8"/>
  <c r="I59" i="8"/>
  <c r="K59" i="8"/>
  <c r="F59" i="8"/>
  <c r="J59" i="8"/>
  <c r="H59" i="8"/>
  <c r="L58" i="8"/>
  <c r="E53" i="8"/>
  <c r="G53" i="8"/>
  <c r="I53" i="8"/>
  <c r="K53" i="8"/>
  <c r="F53" i="8"/>
  <c r="J53" i="8"/>
  <c r="H53" i="8"/>
  <c r="E51" i="8"/>
  <c r="G51" i="8"/>
  <c r="I51" i="8"/>
  <c r="K51" i="8"/>
  <c r="F51" i="8"/>
  <c r="J51" i="8"/>
  <c r="H51" i="8"/>
  <c r="L46" i="8"/>
  <c r="E43" i="8"/>
  <c r="G43" i="8"/>
  <c r="I43" i="8"/>
  <c r="K43" i="8"/>
  <c r="F43" i="8"/>
  <c r="J43" i="8"/>
  <c r="H43" i="8"/>
  <c r="E37" i="8"/>
  <c r="G37" i="8"/>
  <c r="I37" i="8"/>
  <c r="K37" i="8"/>
  <c r="F37" i="8"/>
  <c r="J37" i="8"/>
  <c r="H37" i="8"/>
  <c r="E28" i="8"/>
  <c r="G28" i="8"/>
  <c r="I28" i="8"/>
  <c r="K28" i="8"/>
  <c r="E25" i="8"/>
  <c r="G25" i="8"/>
  <c r="I25" i="8"/>
  <c r="K25" i="8"/>
  <c r="E23" i="8"/>
  <c r="G23" i="8"/>
  <c r="I23" i="8"/>
  <c r="K23" i="8"/>
  <c r="E18" i="8"/>
  <c r="G18" i="8"/>
  <c r="I18" i="8"/>
  <c r="K18" i="8"/>
  <c r="F18" i="8"/>
  <c r="J18" i="8"/>
  <c r="E17" i="8"/>
  <c r="G17" i="8"/>
  <c r="I17" i="8"/>
  <c r="K17" i="8"/>
  <c r="F17" i="8"/>
  <c r="J17" i="8"/>
  <c r="D14" i="8"/>
  <c r="F14" i="8"/>
  <c r="H14" i="8"/>
  <c r="J14" i="8"/>
  <c r="L14" i="8"/>
  <c r="E14" i="8"/>
  <c r="I14" i="8"/>
  <c r="G14" i="8"/>
  <c r="K12" i="8"/>
  <c r="I12" i="8"/>
  <c r="G12" i="8"/>
  <c r="E6" i="8"/>
  <c r="G6" i="8"/>
  <c r="I6" i="8"/>
  <c r="K6" i="8"/>
  <c r="E4" i="8"/>
  <c r="G4" i="8"/>
  <c r="I4" i="8"/>
  <c r="K4" i="8"/>
  <c r="L3" i="8"/>
  <c r="J3" i="8"/>
  <c r="I3" i="8"/>
  <c r="K3" i="8"/>
  <c r="D3" i="8"/>
  <c r="F3" i="8"/>
  <c r="H3" i="8"/>
  <c r="E3" i="8"/>
  <c r="G3" i="8"/>
  <c r="M96" i="8" l="1"/>
  <c r="N96" i="8"/>
  <c r="M229" i="8"/>
  <c r="N229" i="8"/>
  <c r="M228" i="8"/>
  <c r="N228" i="8"/>
  <c r="M255" i="8"/>
  <c r="N255" i="8"/>
  <c r="M154" i="8"/>
  <c r="N154" i="8"/>
  <c r="M195" i="8"/>
  <c r="N195" i="8"/>
  <c r="M89" i="8"/>
  <c r="N89" i="8"/>
  <c r="M118" i="8"/>
  <c r="N118" i="8"/>
  <c r="M158" i="8"/>
  <c r="N158" i="8"/>
  <c r="M159" i="8"/>
  <c r="N159" i="8"/>
  <c r="M276" i="8"/>
  <c r="N276" i="8"/>
  <c r="AG17" i="8"/>
  <c r="G21" i="8"/>
  <c r="F29" i="8"/>
  <c r="K34" i="8"/>
  <c r="G36" i="8"/>
  <c r="E76" i="8"/>
  <c r="AH85" i="8"/>
  <c r="F97" i="8"/>
  <c r="K107" i="8"/>
  <c r="F158" i="8"/>
  <c r="H159" i="8"/>
  <c r="Y178" i="8"/>
  <c r="I183" i="8"/>
  <c r="AH185" i="8"/>
  <c r="E90" i="8"/>
  <c r="L124" i="8"/>
  <c r="J125" i="8"/>
  <c r="F137" i="8"/>
  <c r="H144" i="8"/>
  <c r="H146" i="8"/>
  <c r="I62" i="8"/>
  <c r="K180" i="8"/>
  <c r="J21" i="8"/>
  <c r="F76" i="8"/>
  <c r="J127" i="8"/>
  <c r="F71" i="8"/>
  <c r="E5" i="8"/>
  <c r="E84" i="8"/>
  <c r="E133" i="8"/>
  <c r="J19" i="8"/>
  <c r="K29" i="8"/>
  <c r="J36" i="8"/>
  <c r="G38" i="8"/>
  <c r="E97" i="8"/>
  <c r="G215" i="8"/>
  <c r="K221" i="8"/>
  <c r="J139" i="8"/>
  <c r="F55" i="8"/>
  <c r="AG218" i="8"/>
  <c r="AH222" i="8"/>
  <c r="Y229" i="8"/>
  <c r="AG229" i="8"/>
  <c r="AH231" i="8"/>
  <c r="AH233" i="8"/>
  <c r="AG233" i="8"/>
  <c r="AH245" i="8"/>
  <c r="AG257" i="8"/>
  <c r="AH266" i="8"/>
  <c r="H35" i="8"/>
  <c r="H45" i="8"/>
  <c r="F66" i="8"/>
  <c r="F135" i="8"/>
  <c r="L143" i="8"/>
  <c r="K31" i="8"/>
  <c r="H134" i="8"/>
  <c r="G172" i="8"/>
  <c r="K10" i="8"/>
  <c r="F13" i="8"/>
  <c r="G19" i="8"/>
  <c r="G24" i="8"/>
  <c r="F83" i="8"/>
  <c r="F44" i="8"/>
  <c r="J56" i="8"/>
  <c r="G103" i="8"/>
  <c r="H114" i="8"/>
  <c r="E127" i="8"/>
  <c r="E139" i="8"/>
  <c r="F125" i="8"/>
  <c r="J129" i="8"/>
  <c r="D147" i="8"/>
  <c r="G186" i="8"/>
  <c r="I206" i="8"/>
  <c r="G197" i="8"/>
  <c r="J172" i="8"/>
  <c r="J207" i="8"/>
  <c r="E216" i="8"/>
  <c r="H260" i="8"/>
  <c r="F272" i="8"/>
  <c r="E12" i="8"/>
  <c r="F12" i="8"/>
  <c r="Y198" i="8"/>
  <c r="AH198" i="8"/>
  <c r="K30" i="8"/>
  <c r="K33" i="8"/>
  <c r="H47" i="8"/>
  <c r="L47" i="8"/>
  <c r="D54" i="8"/>
  <c r="I54" i="8"/>
  <c r="E57" i="8"/>
  <c r="L62" i="8"/>
  <c r="F64" i="8"/>
  <c r="I65" i="8"/>
  <c r="I68" i="8"/>
  <c r="L71" i="8"/>
  <c r="E71" i="8"/>
  <c r="L78" i="8"/>
  <c r="F78" i="8"/>
  <c r="AG101" i="8"/>
  <c r="AG110" i="8"/>
  <c r="AH117" i="8"/>
  <c r="AG121" i="8"/>
  <c r="AG123" i="8"/>
  <c r="D128" i="8"/>
  <c r="E128" i="8"/>
  <c r="AG130" i="8"/>
  <c r="L136" i="8"/>
  <c r="K156" i="8"/>
  <c r="J156" i="8"/>
  <c r="AG164" i="8"/>
  <c r="I173" i="8"/>
  <c r="E177" i="8"/>
  <c r="I177" i="8"/>
  <c r="H179" i="8"/>
  <c r="I179" i="8"/>
  <c r="AH180" i="8"/>
  <c r="G182" i="8"/>
  <c r="E49" i="8"/>
  <c r="E55" i="8"/>
  <c r="E60" i="8"/>
  <c r="L92" i="8"/>
  <c r="H92" i="8"/>
  <c r="E92" i="8"/>
  <c r="J96" i="8"/>
  <c r="L120" i="8"/>
  <c r="G120" i="8"/>
  <c r="J122" i="8"/>
  <c r="G122" i="8"/>
  <c r="J160" i="8"/>
  <c r="K161" i="8"/>
  <c r="D161" i="8"/>
  <c r="AC183" i="8"/>
  <c r="J184" i="8"/>
  <c r="K184" i="8"/>
  <c r="AC184" i="8"/>
  <c r="AH184" i="8"/>
  <c r="J199" i="8"/>
  <c r="G199" i="8"/>
  <c r="J201" i="8"/>
  <c r="K201" i="8"/>
  <c r="H203" i="8"/>
  <c r="F203" i="8"/>
  <c r="G203" i="8"/>
  <c r="E204" i="8"/>
  <c r="I204" i="8"/>
  <c r="E205" i="8"/>
  <c r="K205" i="8"/>
  <c r="F209" i="8"/>
  <c r="K209" i="8"/>
  <c r="J211" i="8"/>
  <c r="G211" i="8"/>
  <c r="F213" i="8"/>
  <c r="K213" i="8"/>
  <c r="J214" i="8"/>
  <c r="I214" i="8"/>
  <c r="E220" i="8"/>
  <c r="I220" i="8"/>
  <c r="AC220" i="8"/>
  <c r="AH220" i="8"/>
  <c r="L221" i="8"/>
  <c r="G221" i="8"/>
  <c r="F222" i="8"/>
  <c r="I222" i="8"/>
  <c r="K223" i="8"/>
  <c r="E223" i="8"/>
  <c r="G223" i="8"/>
  <c r="G225" i="8"/>
  <c r="K225" i="8"/>
  <c r="K227" i="8"/>
  <c r="J227" i="8"/>
  <c r="G227" i="8"/>
  <c r="F235" i="8"/>
  <c r="H235" i="8"/>
  <c r="G235" i="8"/>
  <c r="K235" i="8"/>
  <c r="J239" i="8"/>
  <c r="K239" i="8"/>
  <c r="E243" i="8"/>
  <c r="G243" i="8"/>
  <c r="F244" i="8"/>
  <c r="I244" i="8"/>
  <c r="K245" i="8"/>
  <c r="D245" i="8"/>
  <c r="G245" i="8"/>
  <c r="G247" i="8"/>
  <c r="K247" i="8"/>
  <c r="H250" i="8"/>
  <c r="I250" i="8"/>
  <c r="J250" i="8"/>
  <c r="H251" i="8"/>
  <c r="K251" i="8"/>
  <c r="G253" i="8"/>
  <c r="H253" i="8"/>
  <c r="D254" i="8"/>
  <c r="I254" i="8"/>
  <c r="J255" i="8"/>
  <c r="K255" i="8"/>
  <c r="G255" i="8"/>
  <c r="D265" i="8"/>
  <c r="I265" i="8"/>
  <c r="K266" i="8"/>
  <c r="J266" i="8"/>
  <c r="F266" i="8"/>
  <c r="D276" i="8"/>
  <c r="K276" i="8"/>
  <c r="F15" i="8"/>
  <c r="H15" i="8"/>
  <c r="I15" i="8"/>
  <c r="L20" i="8"/>
  <c r="G20" i="8"/>
  <c r="J20" i="8"/>
  <c r="F32" i="8"/>
  <c r="K32" i="8"/>
  <c r="E35" i="8"/>
  <c r="F35" i="8"/>
  <c r="I41" i="8"/>
  <c r="H41" i="8"/>
  <c r="AC41" i="8"/>
  <c r="AG41" i="8"/>
  <c r="L45" i="8"/>
  <c r="E45" i="8"/>
  <c r="F45" i="8"/>
  <c r="L66" i="8"/>
  <c r="I66" i="8"/>
  <c r="H73" i="8"/>
  <c r="I73" i="8"/>
  <c r="E82" i="8"/>
  <c r="F82" i="8"/>
  <c r="L86" i="8"/>
  <c r="I86" i="8"/>
  <c r="L90" i="8"/>
  <c r="I90" i="8"/>
  <c r="G98" i="8"/>
  <c r="J98" i="8"/>
  <c r="AC98" i="8"/>
  <c r="AH98" i="8"/>
  <c r="E108" i="8"/>
  <c r="F108" i="8"/>
  <c r="F112" i="8"/>
  <c r="K112" i="8"/>
  <c r="E112" i="8"/>
  <c r="H112" i="8"/>
  <c r="AH112" i="8"/>
  <c r="AC112" i="8"/>
  <c r="AG115" i="8"/>
  <c r="I118" i="8"/>
  <c r="H118" i="8"/>
  <c r="H124" i="8"/>
  <c r="E124" i="8"/>
  <c r="G126" i="8"/>
  <c r="D126" i="8"/>
  <c r="L126" i="8"/>
  <c r="E126" i="8"/>
  <c r="AG132" i="8"/>
  <c r="J135" i="8"/>
  <c r="E135" i="8"/>
  <c r="J137" i="8"/>
  <c r="D138" i="8"/>
  <c r="L138" i="8"/>
  <c r="E138" i="8"/>
  <c r="K140" i="8"/>
  <c r="D140" i="8"/>
  <c r="L140" i="8"/>
  <c r="E142" i="8"/>
  <c r="D142" i="8"/>
  <c r="L142" i="8"/>
  <c r="AH143" i="8"/>
  <c r="AC143" i="8"/>
  <c r="E143" i="8"/>
  <c r="H143" i="8"/>
  <c r="D144" i="8"/>
  <c r="L144" i="8"/>
  <c r="K146" i="8"/>
  <c r="D146" i="8"/>
  <c r="L146" i="8"/>
  <c r="AG151" i="8"/>
  <c r="E7" i="8"/>
  <c r="J10" i="8"/>
  <c r="K20" i="8"/>
  <c r="K27" i="8"/>
  <c r="K15" i="8"/>
  <c r="D15" i="8"/>
  <c r="I35" i="8"/>
  <c r="F41" i="8"/>
  <c r="I45" i="8"/>
  <c r="F49" i="8"/>
  <c r="F60" i="8"/>
  <c r="E64" i="8"/>
  <c r="E66" i="8"/>
  <c r="F73" i="8"/>
  <c r="E74" i="8"/>
  <c r="F80" i="8"/>
  <c r="I82" i="8"/>
  <c r="E83" i="8"/>
  <c r="F86" i="8"/>
  <c r="F90" i="8"/>
  <c r="F92" i="8"/>
  <c r="E94" i="8"/>
  <c r="J42" i="8"/>
  <c r="G48" i="8"/>
  <c r="H54" i="8"/>
  <c r="F57" i="8"/>
  <c r="I102" i="8"/>
  <c r="E104" i="8"/>
  <c r="L112" i="8"/>
  <c r="F115" i="8"/>
  <c r="L118" i="8"/>
  <c r="G96" i="8"/>
  <c r="K98" i="8"/>
  <c r="H108" i="8"/>
  <c r="I112" i="8"/>
  <c r="E125" i="8"/>
  <c r="E129" i="8"/>
  <c r="E137" i="8"/>
  <c r="D120" i="8"/>
  <c r="D124" i="8"/>
  <c r="H126" i="8"/>
  <c r="L128" i="8"/>
  <c r="H130" i="8"/>
  <c r="D136" i="8"/>
  <c r="H138" i="8"/>
  <c r="H140" i="8"/>
  <c r="H142" i="8"/>
  <c r="D143" i="8"/>
  <c r="L147" i="8"/>
  <c r="L161" i="8"/>
  <c r="D165" i="8"/>
  <c r="J194" i="8"/>
  <c r="K199" i="8"/>
  <c r="I202" i="8"/>
  <c r="G205" i="8"/>
  <c r="K207" i="8"/>
  <c r="I210" i="8"/>
  <c r="G213" i="8"/>
  <c r="I246" i="8"/>
  <c r="K253" i="8"/>
  <c r="G268" i="8"/>
  <c r="L24" i="8"/>
  <c r="H33" i="8"/>
  <c r="I140" i="8"/>
  <c r="I142" i="8"/>
  <c r="I156" i="8"/>
  <c r="I158" i="8"/>
  <c r="H168" i="8"/>
  <c r="K143" i="8"/>
  <c r="F215" i="8"/>
  <c r="D203" i="8"/>
  <c r="H12" i="8"/>
  <c r="D12" i="8"/>
  <c r="Y200" i="8"/>
  <c r="AH200" i="8"/>
  <c r="Y250" i="8"/>
  <c r="AH250" i="8"/>
  <c r="D16" i="8"/>
  <c r="L16" i="8"/>
  <c r="E16" i="8"/>
  <c r="I16" i="8"/>
  <c r="F16" i="8"/>
  <c r="J31" i="8"/>
  <c r="H31" i="8"/>
  <c r="E31" i="8"/>
  <c r="I31" i="8"/>
  <c r="D39" i="8"/>
  <c r="E39" i="8"/>
  <c r="I39" i="8"/>
  <c r="F39" i="8"/>
  <c r="H39" i="8"/>
  <c r="D42" i="8"/>
  <c r="E42" i="8"/>
  <c r="I42" i="8"/>
  <c r="F42" i="8"/>
  <c r="H42" i="8"/>
  <c r="L42" i="8"/>
  <c r="D47" i="8"/>
  <c r="G47" i="8"/>
  <c r="K47" i="8"/>
  <c r="J47" i="8"/>
  <c r="D50" i="8"/>
  <c r="G50" i="8"/>
  <c r="K50" i="8"/>
  <c r="J50" i="8"/>
  <c r="L50" i="8"/>
  <c r="G54" i="8"/>
  <c r="K54" i="8"/>
  <c r="J54" i="8"/>
  <c r="L54" i="8"/>
  <c r="E56" i="8"/>
  <c r="I56" i="8"/>
  <c r="F56" i="8"/>
  <c r="H56" i="8"/>
  <c r="L56" i="8"/>
  <c r="G57" i="8"/>
  <c r="K57" i="8"/>
  <c r="J57" i="8"/>
  <c r="D62" i="8"/>
  <c r="H62" i="8"/>
  <c r="G62" i="8"/>
  <c r="K62" i="8"/>
  <c r="J62" i="8"/>
  <c r="AC64" i="8"/>
  <c r="AH64" i="8"/>
  <c r="H71" i="8"/>
  <c r="G71" i="8"/>
  <c r="K71" i="8"/>
  <c r="J71" i="8"/>
  <c r="D75" i="8"/>
  <c r="H75" i="8"/>
  <c r="G75" i="8"/>
  <c r="K75" i="8"/>
  <c r="J75" i="8"/>
  <c r="H77" i="8"/>
  <c r="D77" i="8"/>
  <c r="L77" i="8"/>
  <c r="G77" i="8"/>
  <c r="K77" i="8"/>
  <c r="J77" i="8"/>
  <c r="H78" i="8"/>
  <c r="D78" i="8"/>
  <c r="G78" i="8"/>
  <c r="K78" i="8"/>
  <c r="J78" i="8"/>
  <c r="AC78" i="8"/>
  <c r="AH78" i="8"/>
  <c r="H79" i="8"/>
  <c r="D79" i="8"/>
  <c r="L79" i="8"/>
  <c r="G79" i="8"/>
  <c r="K79" i="8"/>
  <c r="J79" i="8"/>
  <c r="AG91" i="8"/>
  <c r="AC91" i="8"/>
  <c r="L99" i="8"/>
  <c r="D99" i="8"/>
  <c r="E99" i="8"/>
  <c r="I99" i="8"/>
  <c r="F99" i="8"/>
  <c r="H99" i="8"/>
  <c r="AG100" i="8"/>
  <c r="Y101" i="8"/>
  <c r="AH101" i="8"/>
  <c r="D102" i="8"/>
  <c r="L102" i="8"/>
  <c r="G102" i="8"/>
  <c r="K102" i="8"/>
  <c r="J102" i="8"/>
  <c r="AG102" i="8"/>
  <c r="E103" i="8"/>
  <c r="I103" i="8"/>
  <c r="F103" i="8"/>
  <c r="H103" i="8"/>
  <c r="K117" i="8"/>
  <c r="G117" i="8"/>
  <c r="I117" i="8"/>
  <c r="D117" i="8"/>
  <c r="H117" i="8"/>
  <c r="L117" i="8"/>
  <c r="AG117" i="8"/>
  <c r="AG119" i="8"/>
  <c r="G123" i="8"/>
  <c r="D123" i="8"/>
  <c r="H123" i="8"/>
  <c r="L123" i="8"/>
  <c r="I123" i="8"/>
  <c r="Y123" i="8"/>
  <c r="G134" i="8"/>
  <c r="F134" i="8"/>
  <c r="J134" i="8"/>
  <c r="I134" i="8"/>
  <c r="G139" i="8"/>
  <c r="K139" i="8"/>
  <c r="D139" i="8"/>
  <c r="H139" i="8"/>
  <c r="L139" i="8"/>
  <c r="I139" i="8"/>
  <c r="E156" i="8"/>
  <c r="G156" i="8"/>
  <c r="D156" i="8"/>
  <c r="H156" i="8"/>
  <c r="L156" i="8"/>
  <c r="E162" i="8"/>
  <c r="G162" i="8"/>
  <c r="K162" i="8"/>
  <c r="D162" i="8"/>
  <c r="H162" i="8"/>
  <c r="L162" i="8"/>
  <c r="Y164" i="8"/>
  <c r="AH176" i="8"/>
  <c r="Y176" i="8"/>
  <c r="L177" i="8"/>
  <c r="H177" i="8"/>
  <c r="F177" i="8"/>
  <c r="J177" i="8"/>
  <c r="K177" i="8"/>
  <c r="G177" i="8"/>
  <c r="AC179" i="8"/>
  <c r="AH179" i="8"/>
  <c r="D179" i="8"/>
  <c r="L179" i="8"/>
  <c r="E179" i="8"/>
  <c r="J179" i="8"/>
  <c r="F179" i="8"/>
  <c r="K179" i="8"/>
  <c r="G179" i="8"/>
  <c r="D187" i="8"/>
  <c r="L187" i="8"/>
  <c r="E187" i="8"/>
  <c r="I187" i="8"/>
  <c r="K187" i="8"/>
  <c r="F187" i="8"/>
  <c r="Y193" i="8"/>
  <c r="AH193" i="8"/>
  <c r="D5" i="8"/>
  <c r="H5" i="8"/>
  <c r="L5" i="8"/>
  <c r="J5" i="8"/>
  <c r="G5" i="8"/>
  <c r="K5" i="8"/>
  <c r="D9" i="8"/>
  <c r="H9" i="8"/>
  <c r="L9" i="8"/>
  <c r="E9" i="8"/>
  <c r="I9" i="8"/>
  <c r="F9" i="8"/>
  <c r="AC206" i="8"/>
  <c r="AH206" i="8"/>
  <c r="AC209" i="8"/>
  <c r="AH209" i="8"/>
  <c r="Y214" i="8"/>
  <c r="AH214" i="8"/>
  <c r="Y223" i="8"/>
  <c r="AH223" i="8"/>
  <c r="D22" i="8"/>
  <c r="L22" i="8"/>
  <c r="E22" i="8"/>
  <c r="I22" i="8"/>
  <c r="F22" i="8"/>
  <c r="D26" i="8"/>
  <c r="F26" i="8"/>
  <c r="H26" i="8"/>
  <c r="E26" i="8"/>
  <c r="I26" i="8"/>
  <c r="F30" i="8"/>
  <c r="D30" i="8"/>
  <c r="E30" i="8"/>
  <c r="I30" i="8"/>
  <c r="D33" i="8"/>
  <c r="L33" i="8"/>
  <c r="E33" i="8"/>
  <c r="I33" i="8"/>
  <c r="D40" i="8"/>
  <c r="G40" i="8"/>
  <c r="K40" i="8"/>
  <c r="J40" i="8"/>
  <c r="L40" i="8"/>
  <c r="G44" i="8"/>
  <c r="K44" i="8"/>
  <c r="J44" i="8"/>
  <c r="L44" i="8"/>
  <c r="E48" i="8"/>
  <c r="I48" i="8"/>
  <c r="F48" i="8"/>
  <c r="H48" i="8"/>
  <c r="L48" i="8"/>
  <c r="E52" i="8"/>
  <c r="I52" i="8"/>
  <c r="F52" i="8"/>
  <c r="H52" i="8"/>
  <c r="L52" i="8"/>
  <c r="H64" i="8"/>
  <c r="L64" i="8"/>
  <c r="G64" i="8"/>
  <c r="K64" i="8"/>
  <c r="J64" i="8"/>
  <c r="D65" i="8"/>
  <c r="H65" i="8"/>
  <c r="G65" i="8"/>
  <c r="K65" i="8"/>
  <c r="J65" i="8"/>
  <c r="H68" i="8"/>
  <c r="L68" i="8"/>
  <c r="G68" i="8"/>
  <c r="K68" i="8"/>
  <c r="J68" i="8"/>
  <c r="H74" i="8"/>
  <c r="L74" i="8"/>
  <c r="G74" i="8"/>
  <c r="K74" i="8"/>
  <c r="J74" i="8"/>
  <c r="H80" i="8"/>
  <c r="D80" i="8"/>
  <c r="G80" i="8"/>
  <c r="K80" i="8"/>
  <c r="J80" i="8"/>
  <c r="AC80" i="8"/>
  <c r="AH80" i="8"/>
  <c r="H81" i="8"/>
  <c r="D81" i="8"/>
  <c r="L81" i="8"/>
  <c r="G81" i="8"/>
  <c r="K81" i="8"/>
  <c r="J81" i="8"/>
  <c r="H84" i="8"/>
  <c r="D84" i="8"/>
  <c r="G84" i="8"/>
  <c r="K84" i="8"/>
  <c r="J84" i="8"/>
  <c r="H91" i="8"/>
  <c r="D91" i="8"/>
  <c r="L91" i="8"/>
  <c r="G91" i="8"/>
  <c r="K91" i="8"/>
  <c r="J91" i="8"/>
  <c r="Y91" i="8"/>
  <c r="AH91" i="8"/>
  <c r="D93" i="8"/>
  <c r="L93" i="8"/>
  <c r="H93" i="8"/>
  <c r="G93" i="8"/>
  <c r="K93" i="8"/>
  <c r="J93" i="8"/>
  <c r="Y93" i="8"/>
  <c r="AH93" i="8"/>
  <c r="D94" i="8"/>
  <c r="H94" i="8"/>
  <c r="L94" i="8"/>
  <c r="G94" i="8"/>
  <c r="K94" i="8"/>
  <c r="J94" i="8"/>
  <c r="AH99" i="8"/>
  <c r="AH100" i="8"/>
  <c r="D101" i="8"/>
  <c r="L101" i="8"/>
  <c r="E101" i="8"/>
  <c r="I101" i="8"/>
  <c r="F101" i="8"/>
  <c r="H101" i="8"/>
  <c r="L104" i="8"/>
  <c r="G104" i="8"/>
  <c r="K104" i="8"/>
  <c r="J104" i="8"/>
  <c r="L105" i="8"/>
  <c r="D105" i="8"/>
  <c r="E105" i="8"/>
  <c r="I105" i="8"/>
  <c r="F105" i="8"/>
  <c r="H105" i="8"/>
  <c r="AH110" i="8"/>
  <c r="Y110" i="8"/>
  <c r="AG113" i="8"/>
  <c r="Y117" i="8"/>
  <c r="K128" i="8"/>
  <c r="F128" i="8"/>
  <c r="J128" i="8"/>
  <c r="I128" i="8"/>
  <c r="G130" i="8"/>
  <c r="K130" i="8"/>
  <c r="F130" i="8"/>
  <c r="J130" i="8"/>
  <c r="I130" i="8"/>
  <c r="K131" i="8"/>
  <c r="G131" i="8"/>
  <c r="D131" i="8"/>
  <c r="H131" i="8"/>
  <c r="L131" i="8"/>
  <c r="I131" i="8"/>
  <c r="K136" i="8"/>
  <c r="G136" i="8"/>
  <c r="F136" i="8"/>
  <c r="J136" i="8"/>
  <c r="I136" i="8"/>
  <c r="Y145" i="8"/>
  <c r="AH145" i="8"/>
  <c r="Y150" i="8"/>
  <c r="AH150" i="8"/>
  <c r="Y155" i="8"/>
  <c r="AH155" i="8"/>
  <c r="G164" i="8"/>
  <c r="D164" i="8"/>
  <c r="H164" i="8"/>
  <c r="L164" i="8"/>
  <c r="D168" i="8"/>
  <c r="J168" i="8"/>
  <c r="L168" i="8"/>
  <c r="E168" i="8"/>
  <c r="I168" i="8"/>
  <c r="D172" i="8"/>
  <c r="L172" i="8"/>
  <c r="H172" i="8"/>
  <c r="F172" i="8"/>
  <c r="E172" i="8"/>
  <c r="I172" i="8"/>
  <c r="L173" i="8"/>
  <c r="E173" i="8"/>
  <c r="J173" i="8"/>
  <c r="H173" i="8"/>
  <c r="K173" i="8"/>
  <c r="G173" i="8"/>
  <c r="H180" i="8"/>
  <c r="D180" i="8"/>
  <c r="L180" i="8"/>
  <c r="F180" i="8"/>
  <c r="E180" i="8"/>
  <c r="I180" i="8"/>
  <c r="L181" i="8"/>
  <c r="D181" i="8"/>
  <c r="E181" i="8"/>
  <c r="J181" i="8"/>
  <c r="H181" i="8"/>
  <c r="K181" i="8"/>
  <c r="G181" i="8"/>
  <c r="L182" i="8"/>
  <c r="H182" i="8"/>
  <c r="F182" i="8"/>
  <c r="J182" i="8"/>
  <c r="I182" i="8"/>
  <c r="D194" i="8"/>
  <c r="L194" i="8"/>
  <c r="E194" i="8"/>
  <c r="I194" i="8"/>
  <c r="K194" i="8"/>
  <c r="F194" i="8"/>
  <c r="L195" i="8"/>
  <c r="E195" i="8"/>
  <c r="I195" i="8"/>
  <c r="H195" i="8"/>
  <c r="K195" i="8"/>
  <c r="F195" i="8"/>
  <c r="D7" i="8"/>
  <c r="H7" i="8"/>
  <c r="F7" i="8"/>
  <c r="J7" i="8"/>
  <c r="G7" i="8"/>
  <c r="K7" i="8"/>
  <c r="D8" i="8"/>
  <c r="F8" i="8"/>
  <c r="J8" i="8"/>
  <c r="H8" i="8"/>
  <c r="L8" i="8"/>
  <c r="G8" i="8"/>
  <c r="K8" i="8"/>
  <c r="H11" i="8"/>
  <c r="L11" i="8"/>
  <c r="E11" i="8"/>
  <c r="I11" i="8"/>
  <c r="F11" i="8"/>
  <c r="D13" i="8"/>
  <c r="H13" i="8"/>
  <c r="L13" i="8"/>
  <c r="I13" i="8"/>
  <c r="D21" i="8"/>
  <c r="H21" i="8"/>
  <c r="E21" i="8"/>
  <c r="I21" i="8"/>
  <c r="F21" i="8"/>
  <c r="D29" i="8"/>
  <c r="L29" i="8"/>
  <c r="H29" i="8"/>
  <c r="E29" i="8"/>
  <c r="I29" i="8"/>
  <c r="L34" i="8"/>
  <c r="D34" i="8"/>
  <c r="E34" i="8"/>
  <c r="I34" i="8"/>
  <c r="F34" i="8"/>
  <c r="H34" i="8"/>
  <c r="D36" i="8"/>
  <c r="L36" i="8"/>
  <c r="E36" i="8"/>
  <c r="I36" i="8"/>
  <c r="F36" i="8"/>
  <c r="H36" i="8"/>
  <c r="E38" i="8"/>
  <c r="I38" i="8"/>
  <c r="F38" i="8"/>
  <c r="H38" i="8"/>
  <c r="L49" i="8"/>
  <c r="G49" i="8"/>
  <c r="K49" i="8"/>
  <c r="J49" i="8"/>
  <c r="D55" i="8"/>
  <c r="L55" i="8"/>
  <c r="G55" i="8"/>
  <c r="K55" i="8"/>
  <c r="J55" i="8"/>
  <c r="D60" i="8"/>
  <c r="H60" i="8"/>
  <c r="L60" i="8"/>
  <c r="G60" i="8"/>
  <c r="K60" i="8"/>
  <c r="J60" i="8"/>
  <c r="AG76" i="8"/>
  <c r="H76" i="8"/>
  <c r="G76" i="8"/>
  <c r="K76" i="8"/>
  <c r="J76" i="8"/>
  <c r="H85" i="8"/>
  <c r="D85" i="8"/>
  <c r="L85" i="8"/>
  <c r="G85" i="8"/>
  <c r="K85" i="8"/>
  <c r="J85" i="8"/>
  <c r="H89" i="8"/>
  <c r="D89" i="8"/>
  <c r="L89" i="8"/>
  <c r="G89" i="8"/>
  <c r="K89" i="8"/>
  <c r="J89" i="8"/>
  <c r="D92" i="8"/>
  <c r="G92" i="8"/>
  <c r="K92" i="8"/>
  <c r="J92" i="8"/>
  <c r="D96" i="8"/>
  <c r="E96" i="8"/>
  <c r="I96" i="8"/>
  <c r="F96" i="8"/>
  <c r="H96" i="8"/>
  <c r="D97" i="8"/>
  <c r="L97" i="8"/>
  <c r="G97" i="8"/>
  <c r="K97" i="8"/>
  <c r="J97" i="8"/>
  <c r="AG107" i="8"/>
  <c r="D107" i="8"/>
  <c r="L107" i="8"/>
  <c r="E107" i="8"/>
  <c r="I107" i="8"/>
  <c r="F107" i="8"/>
  <c r="H107" i="8"/>
  <c r="G111" i="8"/>
  <c r="K111" i="8"/>
  <c r="I111" i="8"/>
  <c r="D111" i="8"/>
  <c r="H111" i="8"/>
  <c r="L111" i="8"/>
  <c r="K114" i="8"/>
  <c r="G114" i="8"/>
  <c r="F114" i="8"/>
  <c r="J114" i="8"/>
  <c r="AC114" i="8"/>
  <c r="E116" i="8"/>
  <c r="G116" i="8"/>
  <c r="K116" i="8"/>
  <c r="F116" i="8"/>
  <c r="J116" i="8"/>
  <c r="K120" i="8"/>
  <c r="F120" i="8"/>
  <c r="J120" i="8"/>
  <c r="E120" i="8"/>
  <c r="AC120" i="8"/>
  <c r="AH120" i="8"/>
  <c r="K122" i="8"/>
  <c r="D122" i="8"/>
  <c r="H122" i="8"/>
  <c r="L122" i="8"/>
  <c r="I122" i="8"/>
  <c r="D133" i="8"/>
  <c r="H133" i="8"/>
  <c r="L133" i="8"/>
  <c r="I133" i="8"/>
  <c r="G158" i="8"/>
  <c r="K158" i="8"/>
  <c r="D158" i="8"/>
  <c r="H158" i="8"/>
  <c r="L158" i="8"/>
  <c r="E159" i="8"/>
  <c r="G159" i="8"/>
  <c r="I159" i="8"/>
  <c r="F159" i="8"/>
  <c r="J159" i="8"/>
  <c r="G160" i="8"/>
  <c r="E160" i="8"/>
  <c r="K160" i="8"/>
  <c r="I160" i="8"/>
  <c r="D160" i="8"/>
  <c r="H160" i="8"/>
  <c r="L160" i="8"/>
  <c r="E161" i="8"/>
  <c r="G161" i="8"/>
  <c r="I161" i="8"/>
  <c r="F161" i="8"/>
  <c r="J161" i="8"/>
  <c r="E165" i="8"/>
  <c r="G165" i="8"/>
  <c r="I165" i="8"/>
  <c r="K165" i="8"/>
  <c r="F165" i="8"/>
  <c r="J165" i="8"/>
  <c r="AG165" i="8"/>
  <c r="Y165" i="8"/>
  <c r="AH165" i="8"/>
  <c r="D166" i="8"/>
  <c r="H166" i="8"/>
  <c r="F166" i="8"/>
  <c r="J166" i="8"/>
  <c r="E166" i="8"/>
  <c r="I166" i="8"/>
  <c r="AG166" i="8"/>
  <c r="Y166" i="8"/>
  <c r="AH166" i="8"/>
  <c r="AG167" i="8"/>
  <c r="AC169" i="8"/>
  <c r="AH169" i="8"/>
  <c r="AC170" i="8"/>
  <c r="Y170" i="8"/>
  <c r="AH170" i="8"/>
  <c r="AH183" i="8"/>
  <c r="H183" i="8"/>
  <c r="L183" i="8"/>
  <c r="D183" i="8"/>
  <c r="E183" i="8"/>
  <c r="J183" i="8"/>
  <c r="F183" i="8"/>
  <c r="K183" i="8"/>
  <c r="G183" i="8"/>
  <c r="L184" i="8"/>
  <c r="F184" i="8"/>
  <c r="D184" i="8"/>
  <c r="H184" i="8"/>
  <c r="E184" i="8"/>
  <c r="I184" i="8"/>
  <c r="L185" i="8"/>
  <c r="H185" i="8"/>
  <c r="E185" i="8"/>
  <c r="J185" i="8"/>
  <c r="K185" i="8"/>
  <c r="G185" i="8"/>
  <c r="L186" i="8"/>
  <c r="H186" i="8"/>
  <c r="D186" i="8"/>
  <c r="F186" i="8"/>
  <c r="J186" i="8"/>
  <c r="I186" i="8"/>
  <c r="AG188" i="8"/>
  <c r="Y188" i="8"/>
  <c r="AH188" i="8"/>
  <c r="AG189" i="8"/>
  <c r="Y189" i="8"/>
  <c r="AH189" i="8"/>
  <c r="AG190" i="8"/>
  <c r="Y190" i="8"/>
  <c r="D191" i="8"/>
  <c r="L191" i="8"/>
  <c r="E191" i="8"/>
  <c r="I191" i="8"/>
  <c r="K191" i="8"/>
  <c r="F191" i="8"/>
  <c r="AG192" i="8"/>
  <c r="Y192" i="8"/>
  <c r="AH192" i="8"/>
  <c r="L196" i="8"/>
  <c r="E196" i="8"/>
  <c r="I196" i="8"/>
  <c r="H196" i="8"/>
  <c r="K196" i="8"/>
  <c r="F196" i="8"/>
  <c r="L197" i="8"/>
  <c r="E197" i="8"/>
  <c r="I197" i="8"/>
  <c r="D197" i="8"/>
  <c r="K197" i="8"/>
  <c r="F197" i="8"/>
  <c r="L198" i="8"/>
  <c r="D198" i="8"/>
  <c r="F198" i="8"/>
  <c r="H198" i="8"/>
  <c r="E198" i="8"/>
  <c r="K198" i="8"/>
  <c r="G198" i="8"/>
  <c r="AH217" i="8"/>
  <c r="AH232" i="8"/>
  <c r="Y236" i="8"/>
  <c r="AH241" i="8"/>
  <c r="I5" i="8"/>
  <c r="I7" i="8"/>
  <c r="I8" i="8"/>
  <c r="J9" i="8"/>
  <c r="J11" i="8"/>
  <c r="K9" i="8"/>
  <c r="K11" i="8"/>
  <c r="G13" i="8"/>
  <c r="J13" i="8"/>
  <c r="J16" i="8"/>
  <c r="G16" i="8"/>
  <c r="K21" i="8"/>
  <c r="J22" i="8"/>
  <c r="G22" i="8"/>
  <c r="G26" i="8"/>
  <c r="G29" i="8"/>
  <c r="G30" i="8"/>
  <c r="G31" i="8"/>
  <c r="G33" i="8"/>
  <c r="J34" i="8"/>
  <c r="G34" i="8"/>
  <c r="K36" i="8"/>
  <c r="K38" i="8"/>
  <c r="L39" i="8"/>
  <c r="H49" i="8"/>
  <c r="I49" i="8"/>
  <c r="H55" i="8"/>
  <c r="I55" i="8"/>
  <c r="L57" i="8"/>
  <c r="I60" i="8"/>
  <c r="F62" i="8"/>
  <c r="E62" i="8"/>
  <c r="I64" i="8"/>
  <c r="F65" i="8"/>
  <c r="E65" i="8"/>
  <c r="F68" i="8"/>
  <c r="E68" i="8"/>
  <c r="I71" i="8"/>
  <c r="I74" i="8"/>
  <c r="F75" i="8"/>
  <c r="E75" i="8"/>
  <c r="I76" i="8"/>
  <c r="F77" i="8"/>
  <c r="E77" i="8"/>
  <c r="I78" i="8"/>
  <c r="F79" i="8"/>
  <c r="E79" i="8"/>
  <c r="I80" i="8"/>
  <c r="F81" i="8"/>
  <c r="E81" i="8"/>
  <c r="I84" i="8"/>
  <c r="F85" i="8"/>
  <c r="E85" i="8"/>
  <c r="F89" i="8"/>
  <c r="E89" i="8"/>
  <c r="F91" i="8"/>
  <c r="E91" i="8"/>
  <c r="I92" i="8"/>
  <c r="F93" i="8"/>
  <c r="E93" i="8"/>
  <c r="I94" i="8"/>
  <c r="J39" i="8"/>
  <c r="G39" i="8"/>
  <c r="F40" i="8"/>
  <c r="E40" i="8"/>
  <c r="K42" i="8"/>
  <c r="H44" i="8"/>
  <c r="I44" i="8"/>
  <c r="F47" i="8"/>
  <c r="E47" i="8"/>
  <c r="K48" i="8"/>
  <c r="H50" i="8"/>
  <c r="I50" i="8"/>
  <c r="J52" i="8"/>
  <c r="G52" i="8"/>
  <c r="F54" i="8"/>
  <c r="E54" i="8"/>
  <c r="K56" i="8"/>
  <c r="H57" i="8"/>
  <c r="I57" i="8"/>
  <c r="J99" i="8"/>
  <c r="G99" i="8"/>
  <c r="J101" i="8"/>
  <c r="G101" i="8"/>
  <c r="F102" i="8"/>
  <c r="E102" i="8"/>
  <c r="K103" i="8"/>
  <c r="H104" i="8"/>
  <c r="I104" i="8"/>
  <c r="J105" i="8"/>
  <c r="G105" i="8"/>
  <c r="J111" i="8"/>
  <c r="L114" i="8"/>
  <c r="D114" i="8"/>
  <c r="H116" i="8"/>
  <c r="J117" i="8"/>
  <c r="K96" i="8"/>
  <c r="H97" i="8"/>
  <c r="I97" i="8"/>
  <c r="J107" i="8"/>
  <c r="G107" i="8"/>
  <c r="I116" i="8"/>
  <c r="E123" i="8"/>
  <c r="F123" i="8"/>
  <c r="E131" i="8"/>
  <c r="E134" i="8"/>
  <c r="E136" i="8"/>
  <c r="I120" i="8"/>
  <c r="H120" i="8"/>
  <c r="E122" i="8"/>
  <c r="F122" i="8"/>
  <c r="H128" i="8"/>
  <c r="L130" i="8"/>
  <c r="D130" i="8"/>
  <c r="F131" i="8"/>
  <c r="J133" i="8"/>
  <c r="L134" i="8"/>
  <c r="D134" i="8"/>
  <c r="H136" i="8"/>
  <c r="F139" i="8"/>
  <c r="AH148" i="8"/>
  <c r="AH149" i="8"/>
  <c r="F156" i="8"/>
  <c r="J158" i="8"/>
  <c r="L159" i="8"/>
  <c r="D159" i="8"/>
  <c r="F160" i="8"/>
  <c r="H161" i="8"/>
  <c r="J162" i="8"/>
  <c r="F164" i="8"/>
  <c r="H165" i="8"/>
  <c r="AH164" i="8"/>
  <c r="G166" i="8"/>
  <c r="G168" i="8"/>
  <c r="K172" i="8"/>
  <c r="G180" i="8"/>
  <c r="I181" i="8"/>
  <c r="K182" i="8"/>
  <c r="G184" i="8"/>
  <c r="I185" i="8"/>
  <c r="K186" i="8"/>
  <c r="J191" i="8"/>
  <c r="J195" i="8"/>
  <c r="J197" i="8"/>
  <c r="G187" i="8"/>
  <c r="G194" i="8"/>
  <c r="G196" i="8"/>
  <c r="L30" i="8"/>
  <c r="AH68" i="8"/>
  <c r="E111" i="8"/>
  <c r="E114" i="8"/>
  <c r="Y154" i="8"/>
  <c r="L65" i="8"/>
  <c r="L75" i="8"/>
  <c r="L80" i="8"/>
  <c r="L84" i="8"/>
  <c r="E117" i="8"/>
  <c r="I162" i="8"/>
  <c r="I164" i="8"/>
  <c r="AH178" i="8"/>
  <c r="AH190" i="8"/>
  <c r="AH212" i="8"/>
  <c r="AH244" i="8"/>
  <c r="L21" i="8"/>
  <c r="L76" i="8"/>
  <c r="K159" i="8"/>
  <c r="K164" i="8"/>
  <c r="F173" i="8"/>
  <c r="J180" i="8"/>
  <c r="E182" i="8"/>
  <c r="F185" i="8"/>
  <c r="J198" i="8"/>
  <c r="H191" i="8"/>
  <c r="L166" i="8"/>
  <c r="D74" i="8"/>
  <c r="D173" i="8"/>
  <c r="D11" i="8"/>
  <c r="D199" i="8"/>
  <c r="L199" i="8"/>
  <c r="F199" i="8"/>
  <c r="H199" i="8"/>
  <c r="D200" i="8"/>
  <c r="H200" i="8"/>
  <c r="L200" i="8"/>
  <c r="E200" i="8"/>
  <c r="J200" i="8"/>
  <c r="D201" i="8"/>
  <c r="L201" i="8"/>
  <c r="H201" i="8"/>
  <c r="F201" i="8"/>
  <c r="D202" i="8"/>
  <c r="H202" i="8"/>
  <c r="L202" i="8"/>
  <c r="E202" i="8"/>
  <c r="J202" i="8"/>
  <c r="L203" i="8"/>
  <c r="E203" i="8"/>
  <c r="J203" i="8"/>
  <c r="L204" i="8"/>
  <c r="H204" i="8"/>
  <c r="D204" i="8"/>
  <c r="F204" i="8"/>
  <c r="H205" i="8"/>
  <c r="L205" i="8"/>
  <c r="D205" i="8"/>
  <c r="F205" i="8"/>
  <c r="L206" i="8"/>
  <c r="E206" i="8"/>
  <c r="J206" i="8"/>
  <c r="H207" i="8"/>
  <c r="L207" i="8"/>
  <c r="D207" i="8"/>
  <c r="F207" i="8"/>
  <c r="D208" i="8"/>
  <c r="H208" i="8"/>
  <c r="L208" i="8"/>
  <c r="E208" i="8"/>
  <c r="J208" i="8"/>
  <c r="H209" i="8"/>
  <c r="D209" i="8"/>
  <c r="E209" i="8"/>
  <c r="J209" i="8"/>
  <c r="D210" i="8"/>
  <c r="H210" i="8"/>
  <c r="L210" i="8"/>
  <c r="F210" i="8"/>
  <c r="D211" i="8"/>
  <c r="H211" i="8"/>
  <c r="F211" i="8"/>
  <c r="D212" i="8"/>
  <c r="L212" i="8"/>
  <c r="H212" i="8"/>
  <c r="E212" i="8"/>
  <c r="J212" i="8"/>
  <c r="L213" i="8"/>
  <c r="D213" i="8"/>
  <c r="H213" i="8"/>
  <c r="E213" i="8"/>
  <c r="J213" i="8"/>
  <c r="D214" i="8"/>
  <c r="L214" i="8"/>
  <c r="H214" i="8"/>
  <c r="F214" i="8"/>
  <c r="L215" i="8"/>
  <c r="D215" i="8"/>
  <c r="H215" i="8"/>
  <c r="E215" i="8"/>
  <c r="J215" i="8"/>
  <c r="L216" i="8"/>
  <c r="D216" i="8"/>
  <c r="H216" i="8"/>
  <c r="F216" i="8"/>
  <c r="Y218" i="8"/>
  <c r="AH218" i="8"/>
  <c r="D220" i="8"/>
  <c r="L220" i="8"/>
  <c r="F220" i="8"/>
  <c r="D221" i="8"/>
  <c r="H221" i="8"/>
  <c r="F221" i="8"/>
  <c r="D222" i="8"/>
  <c r="L222" i="8"/>
  <c r="H222" i="8"/>
  <c r="E222" i="8"/>
  <c r="J222" i="8"/>
  <c r="D223" i="8"/>
  <c r="L223" i="8"/>
  <c r="H223" i="8"/>
  <c r="F223" i="8"/>
  <c r="L224" i="8"/>
  <c r="H224" i="8"/>
  <c r="D224" i="8"/>
  <c r="E224" i="8"/>
  <c r="J224" i="8"/>
  <c r="D225" i="8"/>
  <c r="H225" i="8"/>
  <c r="L225" i="8"/>
  <c r="E225" i="8"/>
  <c r="J225" i="8"/>
  <c r="D227" i="8"/>
  <c r="L227" i="8"/>
  <c r="H227" i="8"/>
  <c r="F227" i="8"/>
  <c r="AC227" i="8"/>
  <c r="AH227" i="8"/>
  <c r="J228" i="8"/>
  <c r="L228" i="8"/>
  <c r="D228" i="8"/>
  <c r="J235" i="8"/>
  <c r="D235" i="8"/>
  <c r="L235" i="8"/>
  <c r="E235" i="8"/>
  <c r="AG236" i="8"/>
  <c r="F238" i="8"/>
  <c r="J238" i="8"/>
  <c r="D238" i="8"/>
  <c r="L238" i="8"/>
  <c r="E238" i="8"/>
  <c r="L239" i="8"/>
  <c r="H239" i="8"/>
  <c r="D239" i="8"/>
  <c r="F239" i="8"/>
  <c r="H243" i="8"/>
  <c r="D243" i="8"/>
  <c r="F243" i="8"/>
  <c r="AC243" i="8"/>
  <c r="AH243" i="8"/>
  <c r="L244" i="8"/>
  <c r="D244" i="8"/>
  <c r="H244" i="8"/>
  <c r="E244" i="8"/>
  <c r="J244" i="8"/>
  <c r="J245" i="8"/>
  <c r="H245" i="8"/>
  <c r="E245" i="8"/>
  <c r="L246" i="8"/>
  <c r="J246" i="8"/>
  <c r="F246" i="8"/>
  <c r="H247" i="8"/>
  <c r="J247" i="8"/>
  <c r="E247" i="8"/>
  <c r="AG249" i="8"/>
  <c r="Y249" i="8"/>
  <c r="L250" i="8"/>
  <c r="F250" i="8"/>
  <c r="J251" i="8"/>
  <c r="F251" i="8"/>
  <c r="D251" i="8"/>
  <c r="L251" i="8"/>
  <c r="J252" i="8"/>
  <c r="F252" i="8"/>
  <c r="H252" i="8"/>
  <c r="E252" i="8"/>
  <c r="J253" i="8"/>
  <c r="F253" i="8"/>
  <c r="E253" i="8"/>
  <c r="L253" i="8"/>
  <c r="D253" i="8"/>
  <c r="J254" i="8"/>
  <c r="E254" i="8"/>
  <c r="F254" i="8"/>
  <c r="D255" i="8"/>
  <c r="H255" i="8"/>
  <c r="F255" i="8"/>
  <c r="D256" i="8"/>
  <c r="H256" i="8"/>
  <c r="L256" i="8"/>
  <c r="E256" i="8"/>
  <c r="J256" i="8"/>
  <c r="I256" i="8"/>
  <c r="D257" i="8"/>
  <c r="L257" i="8"/>
  <c r="H257" i="8"/>
  <c r="F257" i="8"/>
  <c r="K257" i="8"/>
  <c r="G257" i="8"/>
  <c r="J260" i="8"/>
  <c r="L260" i="8"/>
  <c r="E260" i="8"/>
  <c r="D260" i="8"/>
  <c r="I260" i="8"/>
  <c r="E265" i="8"/>
  <c r="L265" i="8"/>
  <c r="F265" i="8"/>
  <c r="K265" i="8"/>
  <c r="G265" i="8"/>
  <c r="H266" i="8"/>
  <c r="L266" i="8"/>
  <c r="D266" i="8"/>
  <c r="I266" i="8"/>
  <c r="H267" i="8"/>
  <c r="E267" i="8"/>
  <c r="L267" i="8"/>
  <c r="J267" i="8"/>
  <c r="F267" i="8"/>
  <c r="K267" i="8"/>
  <c r="G267" i="8"/>
  <c r="AH267" i="8"/>
  <c r="J268" i="8"/>
  <c r="E268" i="8"/>
  <c r="H268" i="8"/>
  <c r="D268" i="8"/>
  <c r="I268" i="8"/>
  <c r="L272" i="8"/>
  <c r="J272" i="8"/>
  <c r="I272" i="8"/>
  <c r="H273" i="8"/>
  <c r="L273" i="8"/>
  <c r="J273" i="8"/>
  <c r="E273" i="8"/>
  <c r="F273" i="8"/>
  <c r="K273" i="8"/>
  <c r="G273" i="8"/>
  <c r="H274" i="8"/>
  <c r="L274" i="8"/>
  <c r="J274" i="8"/>
  <c r="F274" i="8"/>
  <c r="E274" i="8"/>
  <c r="D274" i="8"/>
  <c r="I274" i="8"/>
  <c r="E276" i="8"/>
  <c r="J276" i="8"/>
  <c r="L276" i="8"/>
  <c r="F276" i="8"/>
  <c r="I276" i="8"/>
  <c r="D19" i="8"/>
  <c r="H19" i="8"/>
  <c r="AC23" i="8"/>
  <c r="F24" i="8"/>
  <c r="J24" i="8"/>
  <c r="H24" i="8"/>
  <c r="H27" i="8"/>
  <c r="D27" i="8"/>
  <c r="L27" i="8"/>
  <c r="F27" i="8"/>
  <c r="J32" i="8"/>
  <c r="D32" i="8"/>
  <c r="L32" i="8"/>
  <c r="D35" i="8"/>
  <c r="D41" i="8"/>
  <c r="L41" i="8"/>
  <c r="D45" i="8"/>
  <c r="D66" i="8"/>
  <c r="H66" i="8"/>
  <c r="Y69" i="8"/>
  <c r="AH69" i="8"/>
  <c r="AG69" i="8"/>
  <c r="AC69" i="8"/>
  <c r="H82" i="8"/>
  <c r="D82" i="8"/>
  <c r="AC82" i="8"/>
  <c r="AH82" i="8"/>
  <c r="H83" i="8"/>
  <c r="D83" i="8"/>
  <c r="H86" i="8"/>
  <c r="D86" i="8"/>
  <c r="AC86" i="8"/>
  <c r="AH86" i="8"/>
  <c r="H90" i="8"/>
  <c r="D90" i="8"/>
  <c r="D98" i="8"/>
  <c r="L98" i="8"/>
  <c r="D108" i="8"/>
  <c r="L108" i="8"/>
  <c r="G115" i="8"/>
  <c r="K115" i="8"/>
  <c r="G118" i="8"/>
  <c r="K118" i="8"/>
  <c r="G124" i="8"/>
  <c r="K124" i="8"/>
  <c r="AH125" i="8"/>
  <c r="AC125" i="8"/>
  <c r="G125" i="8"/>
  <c r="K125" i="8"/>
  <c r="G127" i="8"/>
  <c r="K127" i="8"/>
  <c r="G129" i="8"/>
  <c r="K129" i="8"/>
  <c r="AH132" i="8"/>
  <c r="G135" i="8"/>
  <c r="K135" i="8"/>
  <c r="G137" i="8"/>
  <c r="G138" i="8"/>
  <c r="K138" i="8"/>
  <c r="E140" i="8"/>
  <c r="G140" i="8"/>
  <c r="G142" i="8"/>
  <c r="G143" i="8"/>
  <c r="I143" i="8"/>
  <c r="E144" i="8"/>
  <c r="G144" i="8"/>
  <c r="E146" i="8"/>
  <c r="G146" i="8"/>
  <c r="E147" i="8"/>
  <c r="G147" i="8"/>
  <c r="I147" i="8"/>
  <c r="Y151" i="8"/>
  <c r="AG153" i="8"/>
  <c r="J277" i="8"/>
  <c r="L277" i="8"/>
  <c r="E277" i="8"/>
  <c r="F277" i="8"/>
  <c r="K277" i="8"/>
  <c r="G277" i="8"/>
  <c r="AG277" i="8"/>
  <c r="D10" i="8"/>
  <c r="L10" i="8"/>
  <c r="F10" i="8"/>
  <c r="I10" i="8"/>
  <c r="E10" i="8"/>
  <c r="F19" i="8"/>
  <c r="I19" i="8"/>
  <c r="E19" i="8"/>
  <c r="F20" i="8"/>
  <c r="I20" i="8"/>
  <c r="E20" i="8"/>
  <c r="I24" i="8"/>
  <c r="E24" i="8"/>
  <c r="I27" i="8"/>
  <c r="E27" i="8"/>
  <c r="I32" i="8"/>
  <c r="E32" i="8"/>
  <c r="G15" i="8"/>
  <c r="E15" i="8"/>
  <c r="J15" i="8"/>
  <c r="J35" i="8"/>
  <c r="K35" i="8"/>
  <c r="G35" i="8"/>
  <c r="J41" i="8"/>
  <c r="K41" i="8"/>
  <c r="G41" i="8"/>
  <c r="J45" i="8"/>
  <c r="K45" i="8"/>
  <c r="G45" i="8"/>
  <c r="J66" i="8"/>
  <c r="K66" i="8"/>
  <c r="G66" i="8"/>
  <c r="J73" i="8"/>
  <c r="K73" i="8"/>
  <c r="G73" i="8"/>
  <c r="J82" i="8"/>
  <c r="K82" i="8"/>
  <c r="G82" i="8"/>
  <c r="J83" i="8"/>
  <c r="K83" i="8"/>
  <c r="G83" i="8"/>
  <c r="J86" i="8"/>
  <c r="K86" i="8"/>
  <c r="G86" i="8"/>
  <c r="J90" i="8"/>
  <c r="K90" i="8"/>
  <c r="G90" i="8"/>
  <c r="J112" i="8"/>
  <c r="L115" i="8"/>
  <c r="H115" i="8"/>
  <c r="D115" i="8"/>
  <c r="J118" i="8"/>
  <c r="F118" i="8"/>
  <c r="H98" i="8"/>
  <c r="F98" i="8"/>
  <c r="I98" i="8"/>
  <c r="E98" i="8"/>
  <c r="J108" i="8"/>
  <c r="K108" i="8"/>
  <c r="G108" i="8"/>
  <c r="I115" i="8"/>
  <c r="I124" i="8"/>
  <c r="I125" i="8"/>
  <c r="I126" i="8"/>
  <c r="I127" i="8"/>
  <c r="I129" i="8"/>
  <c r="I135" i="8"/>
  <c r="I137" i="8"/>
  <c r="I138" i="8"/>
  <c r="J124" i="8"/>
  <c r="F124" i="8"/>
  <c r="L125" i="8"/>
  <c r="H125" i="8"/>
  <c r="D125" i="8"/>
  <c r="J126" i="8"/>
  <c r="F126" i="8"/>
  <c r="L127" i="8"/>
  <c r="H127" i="8"/>
  <c r="D127" i="8"/>
  <c r="L129" i="8"/>
  <c r="H129" i="8"/>
  <c r="D129" i="8"/>
  <c r="L135" i="8"/>
  <c r="H135" i="8"/>
  <c r="D135" i="8"/>
  <c r="L137" i="8"/>
  <c r="H137" i="8"/>
  <c r="D137" i="8"/>
  <c r="J138" i="8"/>
  <c r="F138" i="8"/>
  <c r="J140" i="8"/>
  <c r="F140" i="8"/>
  <c r="J142" i="8"/>
  <c r="F142" i="8"/>
  <c r="AH142" i="8"/>
  <c r="J143" i="8"/>
  <c r="F143" i="8"/>
  <c r="J144" i="8"/>
  <c r="F144" i="8"/>
  <c r="AH144" i="8"/>
  <c r="J146" i="8"/>
  <c r="F146" i="8"/>
  <c r="AH146" i="8"/>
  <c r="J147" i="8"/>
  <c r="F147" i="8"/>
  <c r="AH151" i="8"/>
  <c r="AH152" i="8"/>
  <c r="I199" i="8"/>
  <c r="G200" i="8"/>
  <c r="K200" i="8"/>
  <c r="I201" i="8"/>
  <c r="G202" i="8"/>
  <c r="K202" i="8"/>
  <c r="I203" i="8"/>
  <c r="G204" i="8"/>
  <c r="K204" i="8"/>
  <c r="I205" i="8"/>
  <c r="G206" i="8"/>
  <c r="K206" i="8"/>
  <c r="I207" i="8"/>
  <c r="G208" i="8"/>
  <c r="K208" i="8"/>
  <c r="I209" i="8"/>
  <c r="G210" i="8"/>
  <c r="K210" i="8"/>
  <c r="I211" i="8"/>
  <c r="G212" i="8"/>
  <c r="K212" i="8"/>
  <c r="I213" i="8"/>
  <c r="G214" i="8"/>
  <c r="K214" i="8"/>
  <c r="I215" i="8"/>
  <c r="G216" i="8"/>
  <c r="K216" i="8"/>
  <c r="G220" i="8"/>
  <c r="K220" i="8"/>
  <c r="I221" i="8"/>
  <c r="G222" i="8"/>
  <c r="K222" i="8"/>
  <c r="I223" i="8"/>
  <c r="G224" i="8"/>
  <c r="K224" i="8"/>
  <c r="I225" i="8"/>
  <c r="I227" i="8"/>
  <c r="G228" i="8"/>
  <c r="K228" i="8"/>
  <c r="I235" i="8"/>
  <c r="G238" i="8"/>
  <c r="K238" i="8"/>
  <c r="I239" i="8"/>
  <c r="I243" i="8"/>
  <c r="G244" i="8"/>
  <c r="K244" i="8"/>
  <c r="I245" i="8"/>
  <c r="G246" i="8"/>
  <c r="K246" i="8"/>
  <c r="I247" i="8"/>
  <c r="G250" i="8"/>
  <c r="K250" i="8"/>
  <c r="I251" i="8"/>
  <c r="G252" i="8"/>
  <c r="K252" i="8"/>
  <c r="I253" i="8"/>
  <c r="G254" i="8"/>
  <c r="K254" i="8"/>
  <c r="I255" i="8"/>
  <c r="G256" i="8"/>
  <c r="I257" i="8"/>
  <c r="K260" i="8"/>
  <c r="G266" i="8"/>
  <c r="I267" i="8"/>
  <c r="K268" i="8"/>
  <c r="G272" i="8"/>
  <c r="I273" i="8"/>
  <c r="K274" i="8"/>
  <c r="G276" i="8"/>
  <c r="I277" i="8"/>
  <c r="F228" i="8"/>
  <c r="D246" i="8"/>
  <c r="D247" i="8"/>
  <c r="H265" i="8"/>
  <c r="D272" i="8"/>
  <c r="H254" i="8"/>
  <c r="D273" i="8"/>
  <c r="H276" i="8"/>
  <c r="D277" i="8"/>
  <c r="D24" i="8"/>
  <c r="J27" i="8"/>
  <c r="AH63" i="8"/>
  <c r="H32" i="8"/>
  <c r="E115" i="8"/>
  <c r="E118" i="8"/>
  <c r="AC118" i="8"/>
  <c r="Y132" i="8"/>
  <c r="L83" i="8"/>
  <c r="I144" i="8"/>
  <c r="I146" i="8"/>
  <c r="E246" i="8"/>
  <c r="E251" i="8"/>
  <c r="L19" i="8"/>
  <c r="D20" i="8"/>
  <c r="L73" i="8"/>
  <c r="K142" i="8"/>
  <c r="K144" i="8"/>
  <c r="K147" i="8"/>
  <c r="E199" i="8"/>
  <c r="J205" i="8"/>
  <c r="F206" i="8"/>
  <c r="E207" i="8"/>
  <c r="J210" i="8"/>
  <c r="F212" i="8"/>
  <c r="E214" i="8"/>
  <c r="J220" i="8"/>
  <c r="F225" i="8"/>
  <c r="E227" i="8"/>
  <c r="L245" i="8"/>
  <c r="E250" i="8"/>
  <c r="L252" i="8"/>
  <c r="F256" i="8"/>
  <c r="E257" i="8"/>
  <c r="F200" i="8"/>
  <c r="E201" i="8"/>
  <c r="J204" i="8"/>
  <c r="F208" i="8"/>
  <c r="E211" i="8"/>
  <c r="J216" i="8"/>
  <c r="E221" i="8"/>
  <c r="J223" i="8"/>
  <c r="F224" i="8"/>
  <c r="H228" i="8"/>
  <c r="H238" i="8"/>
  <c r="E239" i="8"/>
  <c r="J243" i="8"/>
  <c r="F247" i="8"/>
  <c r="L254" i="8"/>
  <c r="E255" i="8"/>
  <c r="L268" i="8"/>
  <c r="E272" i="8"/>
  <c r="H277" i="8"/>
  <c r="K137" i="8"/>
  <c r="D206" i="8"/>
  <c r="L211" i="8"/>
  <c r="L243" i="8"/>
  <c r="H272" i="8"/>
  <c r="H10" i="8"/>
  <c r="H220" i="8"/>
  <c r="F245" i="8"/>
  <c r="L35" i="8"/>
  <c r="AG63" i="8"/>
  <c r="D250" i="8"/>
  <c r="F260" i="8"/>
  <c r="AC222" i="8"/>
  <c r="Y233" i="8"/>
  <c r="J265" i="8"/>
  <c r="AH137" i="8"/>
  <c r="AC242" i="8"/>
  <c r="AG262" i="8"/>
  <c r="AC266" i="8"/>
  <c r="AG276" i="8"/>
  <c r="AG261" i="8"/>
  <c r="AE151" i="8"/>
  <c r="AA108" i="8"/>
  <c r="AG18" i="8"/>
  <c r="J30" i="8"/>
  <c r="F31" i="8"/>
  <c r="D48" i="8"/>
  <c r="D56" i="8"/>
  <c r="D57" i="8"/>
  <c r="AC93" i="8"/>
  <c r="Y100" i="8"/>
  <c r="L103" i="8"/>
  <c r="D104" i="8"/>
  <c r="F168" i="8"/>
  <c r="AC176" i="8"/>
  <c r="D177" i="8"/>
  <c r="D182" i="8"/>
  <c r="H187" i="8"/>
  <c r="AC193" i="8"/>
  <c r="AG193" i="8"/>
  <c r="J29" i="8"/>
  <c r="AA36" i="8"/>
  <c r="AE85" i="8"/>
  <c r="AA85" i="8"/>
  <c r="AC85" i="8"/>
  <c r="AC89" i="8"/>
  <c r="Y89" i="8"/>
  <c r="AA89" i="8"/>
  <c r="AA96" i="8"/>
  <c r="AG97" i="8"/>
  <c r="AA97" i="8"/>
  <c r="AE120" i="8"/>
  <c r="AA133" i="8"/>
  <c r="AA158" i="8"/>
  <c r="E158" i="8"/>
  <c r="AA159" i="8"/>
  <c r="AA184" i="8"/>
  <c r="AA185" i="8"/>
  <c r="AC185" i="8"/>
  <c r="AA191" i="8"/>
  <c r="AG217" i="8"/>
  <c r="Y217" i="8"/>
  <c r="AG232" i="8"/>
  <c r="Y232" i="8"/>
  <c r="AG241" i="8"/>
  <c r="Y241" i="8"/>
  <c r="AC248" i="8"/>
  <c r="Y248" i="8"/>
  <c r="AC251" i="8"/>
  <c r="AH251" i="8"/>
  <c r="AG267" i="8"/>
  <c r="Y267" i="8"/>
  <c r="AG278" i="8"/>
  <c r="AC278" i="8"/>
  <c r="F33" i="8"/>
  <c r="D64" i="8"/>
  <c r="D68" i="8"/>
  <c r="D71" i="8"/>
  <c r="AG87" i="8"/>
  <c r="H16" i="8"/>
  <c r="H22" i="8"/>
  <c r="H30" i="8"/>
  <c r="L31" i="8"/>
  <c r="D31" i="8"/>
  <c r="L26" i="8"/>
  <c r="J26" i="8"/>
  <c r="AH197" i="8"/>
  <c r="AH199" i="8"/>
  <c r="AH201" i="8"/>
  <c r="AH207" i="8"/>
  <c r="AH211" i="8"/>
  <c r="AH213" i="8"/>
  <c r="AH216" i="8"/>
  <c r="AH249" i="8"/>
  <c r="AH261" i="8"/>
  <c r="AC267" i="8"/>
  <c r="AH248" i="8"/>
  <c r="AC42" i="8"/>
  <c r="AG244" i="8"/>
  <c r="Y261" i="8"/>
  <c r="AG248" i="8"/>
  <c r="AG94" i="8"/>
  <c r="D49" i="8"/>
  <c r="Y231" i="8"/>
  <c r="AG231" i="8"/>
  <c r="AG269" i="8"/>
  <c r="AE152" i="8"/>
  <c r="AA217" i="8"/>
  <c r="AA241" i="8"/>
  <c r="AA261" i="8"/>
  <c r="AA267" i="8"/>
  <c r="AA277" i="8"/>
  <c r="AG31" i="8"/>
  <c r="D44" i="8"/>
  <c r="D52" i="8"/>
  <c r="D103" i="8"/>
  <c r="AA130" i="8"/>
  <c r="AC180" i="8"/>
  <c r="AC195" i="8"/>
  <c r="AA14" i="8"/>
  <c r="AA76" i="8"/>
  <c r="AC76" i="8"/>
  <c r="AA114" i="8"/>
  <c r="E163" i="8"/>
  <c r="AE165" i="8"/>
  <c r="AE166" i="8"/>
  <c r="Y169" i="8"/>
  <c r="AA169" i="8"/>
  <c r="AA170" i="8"/>
  <c r="AC178" i="8"/>
  <c r="AA178" i="8"/>
  <c r="AA183" i="8"/>
  <c r="AA188" i="8"/>
  <c r="AA189" i="8"/>
  <c r="AA190" i="8"/>
  <c r="AA192" i="8"/>
  <c r="D196" i="8"/>
  <c r="AC200" i="8"/>
  <c r="AG221" i="8"/>
  <c r="Y245" i="8"/>
  <c r="AG245" i="8"/>
  <c r="AA132" i="8"/>
  <c r="AE220" i="8"/>
  <c r="AE228" i="8"/>
  <c r="AE244" i="8"/>
  <c r="AE246" i="8"/>
  <c r="AE266" i="8"/>
  <c r="AE276" i="8"/>
  <c r="AH123" i="8"/>
  <c r="D38" i="8"/>
  <c r="L38" i="8"/>
  <c r="K133" i="8"/>
  <c r="G133" i="8"/>
  <c r="D174" i="8"/>
  <c r="L174" i="8"/>
  <c r="D178" i="8"/>
  <c r="H178" i="8"/>
  <c r="AE209" i="8"/>
  <c r="Y222" i="8"/>
  <c r="AG222" i="8"/>
  <c r="AE223" i="8"/>
  <c r="AH236" i="8"/>
  <c r="AE250" i="8"/>
  <c r="AG251" i="8"/>
  <c r="Y251" i="8"/>
  <c r="AE251" i="8"/>
  <c r="AG270" i="8"/>
  <c r="Y220" i="8"/>
  <c r="AH246" i="8"/>
  <c r="AC276" i="8"/>
  <c r="K123" i="8"/>
  <c r="Y244" i="8"/>
  <c r="AG246" i="8"/>
  <c r="AE218" i="8"/>
  <c r="AE222" i="8"/>
  <c r="AE232" i="8"/>
  <c r="AE236" i="8"/>
  <c r="AE248" i="8"/>
  <c r="AG99" i="8"/>
  <c r="Y99" i="8"/>
  <c r="AG168" i="8"/>
  <c r="Y168" i="8"/>
  <c r="AH168" i="8"/>
  <c r="AG181" i="8"/>
  <c r="K13" i="8"/>
  <c r="D51" i="8"/>
  <c r="D72" i="8"/>
  <c r="D76" i="8"/>
  <c r="L96" i="8"/>
  <c r="AE197" i="8"/>
  <c r="AE198" i="8"/>
  <c r="AG199" i="8"/>
  <c r="Y199" i="8"/>
  <c r="AE199" i="8"/>
  <c r="AE200" i="8"/>
  <c r="AE201" i="8"/>
  <c r="AE206" i="8"/>
  <c r="AE207" i="8"/>
  <c r="AG211" i="8"/>
  <c r="Y211" i="8"/>
  <c r="AE211" i="8"/>
  <c r="AE212" i="8"/>
  <c r="AE213" i="8"/>
  <c r="AE214" i="8"/>
  <c r="Y228" i="8"/>
  <c r="Y246" i="8"/>
  <c r="AG255" i="8"/>
  <c r="Y255" i="8"/>
  <c r="AE255" i="8"/>
  <c r="AG258" i="8"/>
  <c r="AG15" i="8"/>
  <c r="AE217" i="8"/>
  <c r="AA218" i="8"/>
  <c r="AA220" i="8"/>
  <c r="AA222" i="8"/>
  <c r="AE227" i="8"/>
  <c r="AA228" i="8"/>
  <c r="AE229" i="8"/>
  <c r="AE231" i="8"/>
  <c r="AA232" i="8"/>
  <c r="AE233" i="8"/>
  <c r="AA236" i="8"/>
  <c r="AA240" i="8"/>
  <c r="AE241" i="8"/>
  <c r="AA242" i="8"/>
  <c r="AE243" i="8"/>
  <c r="AA244" i="8"/>
  <c r="AE245" i="8"/>
  <c r="AA246" i="8"/>
  <c r="AA248" i="8"/>
  <c r="AE261" i="8"/>
  <c r="AA266" i="8"/>
  <c r="AE267" i="8"/>
  <c r="AA276" i="8"/>
  <c r="AA278" i="8"/>
  <c r="AA42" i="8"/>
  <c r="AC46" i="8"/>
  <c r="AA46" i="8"/>
  <c r="AA56" i="8"/>
  <c r="AA64" i="8"/>
  <c r="AA68" i="8"/>
  <c r="AE78" i="8"/>
  <c r="AA78" i="8"/>
  <c r="AA80" i="8"/>
  <c r="AA91" i="8"/>
  <c r="AA93" i="8"/>
  <c r="AA99" i="8"/>
  <c r="AE99" i="8"/>
  <c r="AC99" i="8"/>
  <c r="AE100" i="8"/>
  <c r="D100" i="8"/>
  <c r="AA101" i="8"/>
  <c r="AE101" i="8"/>
  <c r="AE110" i="8"/>
  <c r="AA117" i="8"/>
  <c r="AE117" i="8"/>
  <c r="AA123" i="8"/>
  <c r="AE123" i="8"/>
  <c r="AA145" i="8"/>
  <c r="AA148" i="8"/>
  <c r="E148" i="8"/>
  <c r="AA149" i="8"/>
  <c r="E149" i="8"/>
  <c r="AA150" i="8"/>
  <c r="E150" i="8"/>
  <c r="AA154" i="8"/>
  <c r="AA155" i="8"/>
  <c r="AA162" i="8"/>
  <c r="AE164" i="8"/>
  <c r="E164" i="8"/>
  <c r="AE168" i="8"/>
  <c r="AC168" i="8"/>
  <c r="AA176" i="8"/>
  <c r="AA179" i="8"/>
  <c r="AA180" i="8"/>
  <c r="AA181" i="8"/>
  <c r="AA193" i="8"/>
  <c r="AA195" i="8"/>
  <c r="D195" i="8"/>
  <c r="AH133" i="8"/>
  <c r="AA197" i="8"/>
  <c r="AA198" i="8"/>
  <c r="AA199" i="8"/>
  <c r="AA200" i="8"/>
  <c r="AA201" i="8"/>
  <c r="AA206" i="8"/>
  <c r="AA207" i="8"/>
  <c r="AA209" i="8"/>
  <c r="AA211" i="8"/>
  <c r="AA212" i="8"/>
  <c r="AA213" i="8"/>
  <c r="AA214" i="8"/>
  <c r="AA216" i="8"/>
  <c r="AA223" i="8"/>
  <c r="AC228" i="8"/>
  <c r="AC240" i="8"/>
  <c r="AC245" i="8"/>
  <c r="AA249" i="8"/>
  <c r="AA250" i="8"/>
  <c r="AA251" i="8"/>
  <c r="AA255" i="8"/>
  <c r="AA15" i="8"/>
  <c r="AC15" i="8"/>
  <c r="AA23" i="8"/>
  <c r="AA41" i="8"/>
  <c r="AA43" i="8"/>
  <c r="AA63" i="8"/>
  <c r="AA69" i="8"/>
  <c r="D73" i="8"/>
  <c r="AE82" i="8"/>
  <c r="AA82" i="8"/>
  <c r="AE86" i="8"/>
  <c r="AA86" i="8"/>
  <c r="AE98" i="8"/>
  <c r="AE112" i="8"/>
  <c r="AA115" i="8"/>
  <c r="AE118" i="8"/>
  <c r="AA125" i="8"/>
  <c r="AE125" i="8"/>
  <c r="AA137" i="8"/>
  <c r="AA138" i="8"/>
  <c r="AA142" i="8"/>
  <c r="AA143" i="8"/>
  <c r="AA144" i="8"/>
  <c r="AA146" i="8"/>
  <c r="AA152" i="8"/>
  <c r="M168" i="8" l="1"/>
  <c r="N168" i="8"/>
  <c r="M246" i="8"/>
  <c r="N246" i="8"/>
  <c r="M123" i="8"/>
  <c r="N123" i="8"/>
  <c r="M248" i="8"/>
  <c r="N248" i="8"/>
  <c r="M261" i="8"/>
  <c r="N261" i="8"/>
  <c r="M216" i="8"/>
  <c r="N216" i="8"/>
  <c r="M211" i="8"/>
  <c r="N211" i="8"/>
  <c r="M201" i="8"/>
  <c r="N201" i="8"/>
  <c r="M197" i="8"/>
  <c r="N197" i="8"/>
  <c r="M151" i="8"/>
  <c r="N151" i="8"/>
  <c r="M144" i="8"/>
  <c r="N144" i="8"/>
  <c r="M132" i="8"/>
  <c r="N132" i="8"/>
  <c r="M125" i="8"/>
  <c r="N125" i="8"/>
  <c r="M243" i="8"/>
  <c r="N243" i="8"/>
  <c r="M227" i="8"/>
  <c r="N227" i="8"/>
  <c r="M244" i="8"/>
  <c r="N244" i="8"/>
  <c r="M190" i="8"/>
  <c r="N190" i="8"/>
  <c r="M68" i="8"/>
  <c r="N68" i="8"/>
  <c r="M148" i="8"/>
  <c r="N148" i="8"/>
  <c r="M217" i="8"/>
  <c r="N217" i="8"/>
  <c r="M192" i="8"/>
  <c r="N192" i="8"/>
  <c r="M188" i="8"/>
  <c r="N188" i="8"/>
  <c r="M170" i="8"/>
  <c r="N170" i="8"/>
  <c r="M166" i="8"/>
  <c r="N166" i="8"/>
  <c r="M110" i="8"/>
  <c r="N110" i="8"/>
  <c r="M99" i="8"/>
  <c r="N99" i="8"/>
  <c r="M80" i="8"/>
  <c r="N80" i="8"/>
  <c r="M223" i="8"/>
  <c r="N223" i="8"/>
  <c r="M214" i="8"/>
  <c r="N214" i="8"/>
  <c r="M209" i="8"/>
  <c r="N209" i="8"/>
  <c r="M206" i="8"/>
  <c r="N206" i="8"/>
  <c r="M193" i="8"/>
  <c r="N193" i="8"/>
  <c r="M176" i="8"/>
  <c r="N176" i="8"/>
  <c r="M78" i="8"/>
  <c r="N78" i="8"/>
  <c r="M64" i="8"/>
  <c r="N64" i="8"/>
  <c r="M250" i="8"/>
  <c r="N250" i="8"/>
  <c r="M200" i="8"/>
  <c r="N200" i="8"/>
  <c r="M143" i="8"/>
  <c r="N143" i="8"/>
  <c r="M112" i="8"/>
  <c r="N112" i="8"/>
  <c r="M220" i="8"/>
  <c r="N220" i="8"/>
  <c r="M117" i="8"/>
  <c r="N117" i="8"/>
  <c r="M198" i="8"/>
  <c r="N198" i="8"/>
  <c r="M266" i="8"/>
  <c r="N266" i="8"/>
  <c r="M245" i="8"/>
  <c r="N245" i="8"/>
  <c r="M233" i="8"/>
  <c r="N233" i="8"/>
  <c r="M222" i="8"/>
  <c r="N222" i="8"/>
  <c r="M185" i="8"/>
  <c r="N185" i="8"/>
  <c r="M133" i="8"/>
  <c r="N133" i="8"/>
  <c r="M236" i="8"/>
  <c r="N236" i="8"/>
  <c r="M249" i="8"/>
  <c r="N249" i="8"/>
  <c r="M213" i="8"/>
  <c r="N213" i="8"/>
  <c r="M207" i="8"/>
  <c r="N207" i="8"/>
  <c r="M199" i="8"/>
  <c r="N199" i="8"/>
  <c r="M251" i="8"/>
  <c r="N251" i="8"/>
  <c r="M137" i="8"/>
  <c r="N137" i="8"/>
  <c r="M63" i="8"/>
  <c r="N63" i="8"/>
  <c r="M152" i="8"/>
  <c r="N152" i="8"/>
  <c r="M146" i="8"/>
  <c r="N146" i="8"/>
  <c r="M142" i="8"/>
  <c r="N142" i="8"/>
  <c r="M86" i="8"/>
  <c r="N86" i="8"/>
  <c r="M82" i="8"/>
  <c r="N82" i="8"/>
  <c r="M69" i="8"/>
  <c r="N69" i="8"/>
  <c r="M267" i="8"/>
  <c r="N267" i="8"/>
  <c r="M218" i="8"/>
  <c r="N218" i="8"/>
  <c r="M212" i="8"/>
  <c r="N212" i="8"/>
  <c r="M178" i="8"/>
  <c r="N178" i="8"/>
  <c r="M164" i="8"/>
  <c r="N164" i="8"/>
  <c r="M149" i="8"/>
  <c r="N149" i="8"/>
  <c r="M241" i="8"/>
  <c r="N241" i="8"/>
  <c r="M232" i="8"/>
  <c r="N232" i="8"/>
  <c r="M189" i="8"/>
  <c r="N189" i="8"/>
  <c r="M183" i="8"/>
  <c r="N183" i="8"/>
  <c r="M169" i="8"/>
  <c r="N169" i="8"/>
  <c r="M165" i="8"/>
  <c r="N165" i="8"/>
  <c r="M120" i="8"/>
  <c r="N120" i="8"/>
  <c r="M155" i="8"/>
  <c r="N155" i="8"/>
  <c r="M150" i="8"/>
  <c r="N150" i="8"/>
  <c r="M145" i="8"/>
  <c r="N145" i="8"/>
  <c r="M100" i="8"/>
  <c r="N100" i="8"/>
  <c r="M93" i="8"/>
  <c r="N93" i="8"/>
  <c r="M91" i="8"/>
  <c r="N91" i="8"/>
  <c r="M179" i="8"/>
  <c r="N179" i="8"/>
  <c r="M101" i="8"/>
  <c r="N101" i="8"/>
  <c r="M98" i="8"/>
  <c r="N98" i="8"/>
  <c r="M184" i="8"/>
  <c r="N184" i="8"/>
  <c r="M180" i="8"/>
  <c r="N180" i="8"/>
  <c r="M231" i="8"/>
  <c r="N231" i="8"/>
  <c r="M85" i="8"/>
  <c r="N85" i="8"/>
  <c r="M1095" i="7"/>
  <c r="AD278" i="8" s="1"/>
  <c r="AE278" i="8" s="1"/>
  <c r="K1095" i="7"/>
  <c r="X278" i="8" s="1"/>
  <c r="AH278" i="8" s="1"/>
  <c r="M1093" i="7"/>
  <c r="AD277" i="8" s="1"/>
  <c r="AE277" i="8" s="1"/>
  <c r="K1093" i="7"/>
  <c r="X277" i="8" s="1"/>
  <c r="AH277" i="8" s="1"/>
  <c r="M1092" i="7"/>
  <c r="M1088" i="7"/>
  <c r="L1085" i="7"/>
  <c r="AB275" i="8" s="1"/>
  <c r="K1085" i="7"/>
  <c r="X275" i="8" s="1"/>
  <c r="Y275" i="8" s="1"/>
  <c r="J1085" i="7"/>
  <c r="M1084" i="7"/>
  <c r="L1081" i="7"/>
  <c r="AB274" i="8" s="1"/>
  <c r="K1081" i="7"/>
  <c r="X274" i="8" s="1"/>
  <c r="Y274" i="8" s="1"/>
  <c r="J1081" i="7"/>
  <c r="M1080" i="7"/>
  <c r="L1078" i="7"/>
  <c r="AB273" i="8" s="1"/>
  <c r="K1078" i="7"/>
  <c r="X273" i="8" s="1"/>
  <c r="Y273" i="8" s="1"/>
  <c r="J1078" i="7"/>
  <c r="M1077" i="7"/>
  <c r="L1075" i="7"/>
  <c r="AB272" i="8" s="1"/>
  <c r="K1075" i="7"/>
  <c r="X272" i="8" s="1"/>
  <c r="Y272" i="8" s="1"/>
  <c r="J1075" i="7"/>
  <c r="M1074" i="7"/>
  <c r="L1071" i="7"/>
  <c r="AB271" i="8" s="1"/>
  <c r="K1071" i="7"/>
  <c r="X271" i="8" s="1"/>
  <c r="Y271" i="8" s="1"/>
  <c r="J1071" i="7"/>
  <c r="M1070" i="7"/>
  <c r="L1067" i="7"/>
  <c r="AB270" i="8" s="1"/>
  <c r="K1067" i="7"/>
  <c r="X270" i="8" s="1"/>
  <c r="Y270" i="8" s="1"/>
  <c r="J1067" i="7"/>
  <c r="L1066" i="7"/>
  <c r="M1066" i="7" s="1"/>
  <c r="K1063" i="7"/>
  <c r="X269" i="8" s="1"/>
  <c r="Y269" i="8" s="1"/>
  <c r="J1063" i="7"/>
  <c r="Z269" i="8" s="1"/>
  <c r="AA269" i="8" s="1"/>
  <c r="M1061" i="7"/>
  <c r="L1057" i="7"/>
  <c r="AB268" i="8" s="1"/>
  <c r="K1057" i="7"/>
  <c r="X268" i="8" s="1"/>
  <c r="Y268" i="8" s="1"/>
  <c r="J1057" i="7"/>
  <c r="M1050" i="7"/>
  <c r="L1048" i="7"/>
  <c r="AB265" i="8" s="1"/>
  <c r="K1048" i="7"/>
  <c r="X265" i="8" s="1"/>
  <c r="Y265" i="8" s="1"/>
  <c r="J1048" i="7"/>
  <c r="M1047" i="7"/>
  <c r="M1046" i="7"/>
  <c r="L1044" i="7"/>
  <c r="AB264" i="8" s="1"/>
  <c r="K1044" i="7"/>
  <c r="X264" i="8" s="1"/>
  <c r="Y264" i="8" s="1"/>
  <c r="J1044" i="7"/>
  <c r="M1043" i="7"/>
  <c r="L1041" i="7"/>
  <c r="AB263" i="8" s="1"/>
  <c r="K1041" i="7"/>
  <c r="X263" i="8" s="1"/>
  <c r="Y263" i="8" s="1"/>
  <c r="J1041" i="7"/>
  <c r="M1040" i="7"/>
  <c r="L1035" i="7"/>
  <c r="AB262" i="8" s="1"/>
  <c r="K1035" i="7"/>
  <c r="X262" i="8" s="1"/>
  <c r="Y262" i="8" s="1"/>
  <c r="J1035" i="7"/>
  <c r="Z262" i="8" s="1"/>
  <c r="AA262" i="8" s="1"/>
  <c r="M1029" i="7"/>
  <c r="L1025" i="7"/>
  <c r="AB260" i="8" s="1"/>
  <c r="K1025" i="7"/>
  <c r="X260" i="8" s="1"/>
  <c r="Y260" i="8" s="1"/>
  <c r="J1025" i="7"/>
  <c r="M1024" i="7"/>
  <c r="L1017" i="7"/>
  <c r="AB259" i="8" s="1"/>
  <c r="K1017" i="7"/>
  <c r="X259" i="8" s="1"/>
  <c r="Y259" i="8" s="1"/>
  <c r="J1017" i="7"/>
  <c r="M1016" i="7"/>
  <c r="L1011" i="7"/>
  <c r="AB258" i="8" s="1"/>
  <c r="K1011" i="7"/>
  <c r="X258" i="8" s="1"/>
  <c r="Y258" i="8" s="1"/>
  <c r="J1011" i="7"/>
  <c r="Z258" i="8" s="1"/>
  <c r="AA258" i="8" s="1"/>
  <c r="M1010" i="7"/>
  <c r="M1009" i="7"/>
  <c r="AD257" i="8" s="1"/>
  <c r="AE257" i="8" s="1"/>
  <c r="K1009" i="7"/>
  <c r="X257" i="8" s="1"/>
  <c r="M1008" i="7"/>
  <c r="L1006" i="7"/>
  <c r="AB256" i="8" s="1"/>
  <c r="K1006" i="7"/>
  <c r="X256" i="8" s="1"/>
  <c r="Y256" i="8" s="1"/>
  <c r="J1006" i="7"/>
  <c r="L1005" i="7"/>
  <c r="L1002" i="7"/>
  <c r="M1002" i="7" s="1"/>
  <c r="K1002" i="7"/>
  <c r="M1001" i="7"/>
  <c r="K1001" i="7"/>
  <c r="M1000" i="7"/>
  <c r="K1000" i="7"/>
  <c r="M999" i="7"/>
  <c r="K999" i="7"/>
  <c r="M998" i="7"/>
  <c r="K998" i="7"/>
  <c r="L997" i="7"/>
  <c r="AB254" i="8" s="1"/>
  <c r="K997" i="7"/>
  <c r="X254" i="8" s="1"/>
  <c r="Y254" i="8" s="1"/>
  <c r="J997" i="7"/>
  <c r="M996" i="7"/>
  <c r="M995" i="7"/>
  <c r="L994" i="7"/>
  <c r="AB253" i="8" s="1"/>
  <c r="K994" i="7"/>
  <c r="X253" i="8" s="1"/>
  <c r="Y253" i="8" s="1"/>
  <c r="J994" i="7"/>
  <c r="Z253" i="8" s="1"/>
  <c r="AA253" i="8" s="1"/>
  <c r="M993" i="7"/>
  <c r="M992" i="7"/>
  <c r="L991" i="7"/>
  <c r="AB252" i="8" s="1"/>
  <c r="K991" i="7"/>
  <c r="X252" i="8" s="1"/>
  <c r="Y252" i="8" s="1"/>
  <c r="J991" i="7"/>
  <c r="M983" i="7"/>
  <c r="M982" i="7"/>
  <c r="AD249" i="8" s="1"/>
  <c r="AE249" i="8" s="1"/>
  <c r="M976" i="7"/>
  <c r="M975" i="7" s="1"/>
  <c r="AD247" i="8" s="1"/>
  <c r="AE247" i="8" s="1"/>
  <c r="L975" i="7"/>
  <c r="AB247" i="8" s="1"/>
  <c r="K975" i="7"/>
  <c r="X247" i="8" s="1"/>
  <c r="Y247" i="8" s="1"/>
  <c r="J975" i="7"/>
  <c r="Z247" i="8" s="1"/>
  <c r="AA247" i="8" s="1"/>
  <c r="M958" i="7"/>
  <c r="M955" i="7"/>
  <c r="M954" i="7"/>
  <c r="AD242" i="8" s="1"/>
  <c r="AE242" i="8" s="1"/>
  <c r="K954" i="7"/>
  <c r="X242" i="8" s="1"/>
  <c r="N947" i="7"/>
  <c r="AF240" i="8" s="1"/>
  <c r="AG240" i="8" s="1"/>
  <c r="M947" i="7"/>
  <c r="AD240" i="8" s="1"/>
  <c r="AE240" i="8" s="1"/>
  <c r="K947" i="7"/>
  <c r="X240" i="8" s="1"/>
  <c r="M946" i="7"/>
  <c r="L943" i="7"/>
  <c r="AB239" i="8" s="1"/>
  <c r="K943" i="7"/>
  <c r="X239" i="8" s="1"/>
  <c r="Y239" i="8" s="1"/>
  <c r="J943" i="7"/>
  <c r="M941" i="7"/>
  <c r="L939" i="7"/>
  <c r="AB238" i="8" s="1"/>
  <c r="K939" i="7"/>
  <c r="X238" i="8" s="1"/>
  <c r="Y238" i="8" s="1"/>
  <c r="J939" i="7"/>
  <c r="M936" i="7"/>
  <c r="L933" i="7"/>
  <c r="AB237" i="8" s="1"/>
  <c r="K933" i="7"/>
  <c r="X237" i="8" s="1"/>
  <c r="Y237" i="8" s="1"/>
  <c r="J933" i="7"/>
  <c r="M928" i="7"/>
  <c r="L926" i="7"/>
  <c r="L923" i="7" s="1"/>
  <c r="AB235" i="8" s="1"/>
  <c r="K923" i="7"/>
  <c r="X235" i="8" s="1"/>
  <c r="Y235" i="8" s="1"/>
  <c r="J923" i="7"/>
  <c r="M922" i="7"/>
  <c r="L920" i="7"/>
  <c r="AB234" i="8" s="1"/>
  <c r="K920" i="7"/>
  <c r="X234" i="8" s="1"/>
  <c r="Y234" i="8" s="1"/>
  <c r="J920" i="7"/>
  <c r="M913" i="7"/>
  <c r="L910" i="7"/>
  <c r="AB230" i="8" s="1"/>
  <c r="K910" i="7"/>
  <c r="X230" i="8" s="1"/>
  <c r="Y230" i="8" s="1"/>
  <c r="J910" i="7"/>
  <c r="Z230" i="8" s="1"/>
  <c r="AA230" i="8" s="1"/>
  <c r="M903" i="7"/>
  <c r="N902" i="7"/>
  <c r="AF228" i="8" s="1"/>
  <c r="AG228" i="8" s="1"/>
  <c r="L895" i="7"/>
  <c r="AB226" i="8" s="1"/>
  <c r="K895" i="7"/>
  <c r="X226" i="8" s="1"/>
  <c r="Y226" i="8" s="1"/>
  <c r="J895" i="7"/>
  <c r="M894" i="7"/>
  <c r="M893" i="7"/>
  <c r="L892" i="7"/>
  <c r="AB225" i="8" s="1"/>
  <c r="K892" i="7"/>
  <c r="X225" i="8" s="1"/>
  <c r="Y225" i="8" s="1"/>
  <c r="J892" i="7"/>
  <c r="M891" i="7"/>
  <c r="L887" i="7"/>
  <c r="AB224" i="8" s="1"/>
  <c r="K887" i="7"/>
  <c r="X224" i="8" s="1"/>
  <c r="Y224" i="8" s="1"/>
  <c r="J887" i="7"/>
  <c r="M886" i="7"/>
  <c r="M872" i="7"/>
  <c r="L869" i="7"/>
  <c r="AB221" i="8" s="1"/>
  <c r="K869" i="7"/>
  <c r="X221" i="8" s="1"/>
  <c r="Y221" i="8" s="1"/>
  <c r="J869" i="7"/>
  <c r="M863" i="7"/>
  <c r="L856" i="7"/>
  <c r="AB219" i="8" s="1"/>
  <c r="K856" i="7"/>
  <c r="X219" i="8" s="1"/>
  <c r="Y219" i="8" s="1"/>
  <c r="J856" i="7"/>
  <c r="M850" i="7"/>
  <c r="M849" i="7"/>
  <c r="AD216" i="8" s="1"/>
  <c r="AE216" i="8" s="1"/>
  <c r="M848" i="7"/>
  <c r="M847" i="7"/>
  <c r="L846" i="7"/>
  <c r="AB215" i="8" s="1"/>
  <c r="K846" i="7"/>
  <c r="X215" i="8" s="1"/>
  <c r="Y215" i="8" s="1"/>
  <c r="J846" i="7"/>
  <c r="M830" i="7"/>
  <c r="L824" i="7"/>
  <c r="AB210" i="8" s="1"/>
  <c r="K824" i="7"/>
  <c r="X210" i="8" s="1"/>
  <c r="Y210" i="8" s="1"/>
  <c r="J824" i="7"/>
  <c r="Z210" i="8" s="1"/>
  <c r="AA210" i="8" s="1"/>
  <c r="M819" i="7"/>
  <c r="L815" i="7"/>
  <c r="AB208" i="8" s="1"/>
  <c r="K815" i="7"/>
  <c r="X208" i="8" s="1"/>
  <c r="Y208" i="8" s="1"/>
  <c r="J815" i="7"/>
  <c r="M807" i="7"/>
  <c r="M803" i="7"/>
  <c r="L800" i="7"/>
  <c r="AB205" i="8" s="1"/>
  <c r="K800" i="7"/>
  <c r="X205" i="8" s="1"/>
  <c r="Y205" i="8" s="1"/>
  <c r="J800" i="7"/>
  <c r="M799" i="7"/>
  <c r="L797" i="7"/>
  <c r="AB204" i="8" s="1"/>
  <c r="K797" i="7"/>
  <c r="X204" i="8" s="1"/>
  <c r="Y204" i="8" s="1"/>
  <c r="J797" i="7"/>
  <c r="M796" i="7"/>
  <c r="L794" i="7"/>
  <c r="AB203" i="8" s="1"/>
  <c r="K794" i="7"/>
  <c r="X203" i="8" s="1"/>
  <c r="Y203" i="8" s="1"/>
  <c r="J794" i="7"/>
  <c r="M793" i="7"/>
  <c r="L791" i="7"/>
  <c r="AB202" i="8" s="1"/>
  <c r="K791" i="7"/>
  <c r="X202" i="8" s="1"/>
  <c r="Y202" i="8" s="1"/>
  <c r="J791" i="7"/>
  <c r="M775" i="7"/>
  <c r="L770" i="7"/>
  <c r="AB196" i="8" s="1"/>
  <c r="K770" i="7"/>
  <c r="X196" i="8" s="1"/>
  <c r="Y196" i="8" s="1"/>
  <c r="J770" i="7"/>
  <c r="Z196" i="8" s="1"/>
  <c r="AA196" i="8" s="1"/>
  <c r="M766" i="7"/>
  <c r="L763" i="7"/>
  <c r="AB194" i="8" s="1"/>
  <c r="K763" i="7"/>
  <c r="X194" i="8" s="1"/>
  <c r="Y194" i="8" s="1"/>
  <c r="J763" i="7"/>
  <c r="M755" i="7"/>
  <c r="M754" i="7"/>
  <c r="AD191" i="8" s="1"/>
  <c r="AE191" i="8" s="1"/>
  <c r="K754" i="7"/>
  <c r="X191" i="8" s="1"/>
  <c r="M743" i="7"/>
  <c r="M742" i="7"/>
  <c r="L739" i="7"/>
  <c r="AB187" i="8" s="1"/>
  <c r="K739" i="7"/>
  <c r="X187" i="8" s="1"/>
  <c r="Y187" i="8" s="1"/>
  <c r="J739" i="7"/>
  <c r="M738" i="7"/>
  <c r="M737" i="7"/>
  <c r="M735" i="7"/>
  <c r="L734" i="7"/>
  <c r="AB186" i="8" s="1"/>
  <c r="K734" i="7"/>
  <c r="X186" i="8" s="1"/>
  <c r="Y186" i="8" s="1"/>
  <c r="J734" i="7"/>
  <c r="N724" i="7"/>
  <c r="AF183" i="8" s="1"/>
  <c r="AG183" i="8" s="1"/>
  <c r="M723" i="7"/>
  <c r="L719" i="7"/>
  <c r="AB182" i="8" s="1"/>
  <c r="K719" i="7"/>
  <c r="X182" i="8" s="1"/>
  <c r="Y182" i="8" s="1"/>
  <c r="J719" i="7"/>
  <c r="Z182" i="8" s="1"/>
  <c r="AA182" i="8" s="1"/>
  <c r="M718" i="7"/>
  <c r="M717" i="7"/>
  <c r="AD181" i="8" s="1"/>
  <c r="AE181" i="8" s="1"/>
  <c r="K717" i="7"/>
  <c r="X181" i="8" s="1"/>
  <c r="M707" i="7"/>
  <c r="L703" i="7"/>
  <c r="AB177" i="8" s="1"/>
  <c r="K703" i="7"/>
  <c r="X177" i="8" s="1"/>
  <c r="Y177" i="8" s="1"/>
  <c r="J703" i="7"/>
  <c r="M696" i="7"/>
  <c r="M695" i="7"/>
  <c r="L691" i="7"/>
  <c r="AB175" i="8" s="1"/>
  <c r="K691" i="7"/>
  <c r="X175" i="8" s="1"/>
  <c r="Y175" i="8" s="1"/>
  <c r="J691" i="7"/>
  <c r="M690" i="7"/>
  <c r="L688" i="7"/>
  <c r="AB174" i="8" s="1"/>
  <c r="K688" i="7"/>
  <c r="X174" i="8" s="1"/>
  <c r="Y174" i="8" s="1"/>
  <c r="J688" i="7"/>
  <c r="M687" i="7"/>
  <c r="L685" i="7"/>
  <c r="AB173" i="8" s="1"/>
  <c r="K685" i="7"/>
  <c r="X173" i="8" s="1"/>
  <c r="Y173" i="8" s="1"/>
  <c r="J685" i="7"/>
  <c r="M684" i="7"/>
  <c r="M683" i="7"/>
  <c r="L681" i="7"/>
  <c r="AB172" i="8" s="1"/>
  <c r="K681" i="7"/>
  <c r="X172" i="8" s="1"/>
  <c r="Y172" i="8" s="1"/>
  <c r="J681" i="7"/>
  <c r="M680" i="7"/>
  <c r="L674" i="7"/>
  <c r="AB171" i="8" s="1"/>
  <c r="K674" i="7"/>
  <c r="X171" i="8" s="1"/>
  <c r="Y171" i="8" s="1"/>
  <c r="J674" i="7"/>
  <c r="Z171" i="8" s="1"/>
  <c r="AA171" i="8" s="1"/>
  <c r="M660" i="7"/>
  <c r="L654" i="7"/>
  <c r="AB167" i="8" s="1"/>
  <c r="K654" i="7"/>
  <c r="X167" i="8" s="1"/>
  <c r="Y167" i="8" s="1"/>
  <c r="J654" i="7"/>
  <c r="M636" i="7"/>
  <c r="L630" i="7"/>
  <c r="AB163" i="8" s="1"/>
  <c r="K630" i="7"/>
  <c r="X163" i="8" s="1"/>
  <c r="Y163" i="8" s="1"/>
  <c r="J630" i="7"/>
  <c r="Z163" i="8" s="1"/>
  <c r="AA163" i="8" s="1"/>
  <c r="M629" i="7"/>
  <c r="AD162" i="8" s="1"/>
  <c r="AE162" i="8" s="1"/>
  <c r="K629" i="7"/>
  <c r="X162" i="8" s="1"/>
  <c r="M628" i="7"/>
  <c r="M627" i="7"/>
  <c r="L626" i="7"/>
  <c r="AB161" i="8" s="1"/>
  <c r="K626" i="7"/>
  <c r="X161" i="8" s="1"/>
  <c r="Y161" i="8" s="1"/>
  <c r="J626" i="7"/>
  <c r="M625" i="7"/>
  <c r="L620" i="7"/>
  <c r="AB160" i="8" s="1"/>
  <c r="J620" i="7"/>
  <c r="Z160" i="8" s="1"/>
  <c r="AA160" i="8" s="1"/>
  <c r="M609" i="7"/>
  <c r="M608" i="7"/>
  <c r="L605" i="7"/>
  <c r="AB157" i="8" s="1"/>
  <c r="K605" i="7"/>
  <c r="X157" i="8" s="1"/>
  <c r="Y157" i="8" s="1"/>
  <c r="J605" i="7"/>
  <c r="M604" i="7"/>
  <c r="L599" i="7"/>
  <c r="AB156" i="8" s="1"/>
  <c r="K599" i="7"/>
  <c r="X156" i="8" s="1"/>
  <c r="Y156" i="8" s="1"/>
  <c r="J599" i="7"/>
  <c r="M594" i="7"/>
  <c r="L592" i="7"/>
  <c r="AB153" i="8" s="1"/>
  <c r="K592" i="7"/>
  <c r="X153" i="8" s="1"/>
  <c r="Y153" i="8" s="1"/>
  <c r="J592" i="7"/>
  <c r="Z153" i="8" s="1"/>
  <c r="AA153" i="8" s="1"/>
  <c r="J584" i="7"/>
  <c r="Z151" i="8" s="1"/>
  <c r="AA151" i="8" s="1"/>
  <c r="M583" i="7"/>
  <c r="M572" i="7"/>
  <c r="M571" i="7"/>
  <c r="L566" i="7"/>
  <c r="AB147" i="8" s="1"/>
  <c r="J566" i="7"/>
  <c r="Z147" i="8" s="1"/>
  <c r="I566" i="7"/>
  <c r="W147" i="8" s="1"/>
  <c r="M539" i="7"/>
  <c r="L537" i="7"/>
  <c r="AB141" i="8" s="1"/>
  <c r="K537" i="7"/>
  <c r="X141" i="8" s="1"/>
  <c r="Y141" i="8" s="1"/>
  <c r="J537" i="7"/>
  <c r="M536" i="7"/>
  <c r="L528" i="7"/>
  <c r="AB140" i="8" s="1"/>
  <c r="K528" i="7"/>
  <c r="X140" i="8" s="1"/>
  <c r="Y140" i="8" s="1"/>
  <c r="J528" i="7"/>
  <c r="M527" i="7"/>
  <c r="L523" i="7"/>
  <c r="AB139" i="8" s="1"/>
  <c r="K523" i="7"/>
  <c r="X139" i="8" s="1"/>
  <c r="Y139" i="8" s="1"/>
  <c r="J523" i="7"/>
  <c r="Z139" i="8" s="1"/>
  <c r="AA139" i="8" s="1"/>
  <c r="M522" i="7"/>
  <c r="AD138" i="8" s="1"/>
  <c r="AE138" i="8" s="1"/>
  <c r="K522" i="7"/>
  <c r="X138" i="8" s="1"/>
  <c r="M519" i="7"/>
  <c r="L517" i="7"/>
  <c r="AB136" i="8" s="1"/>
  <c r="K517" i="7"/>
  <c r="X136" i="8" s="1"/>
  <c r="Y136" i="8" s="1"/>
  <c r="J517" i="7"/>
  <c r="M515" i="7"/>
  <c r="L512" i="7"/>
  <c r="AB135" i="8" s="1"/>
  <c r="K512" i="7"/>
  <c r="X135" i="8" s="1"/>
  <c r="Y135" i="8" s="1"/>
  <c r="J512" i="7"/>
  <c r="M511" i="7"/>
  <c r="M510" i="7"/>
  <c r="L509" i="7"/>
  <c r="AB134" i="8" s="1"/>
  <c r="K509" i="7"/>
  <c r="X134" i="8" s="1"/>
  <c r="Y134" i="8" s="1"/>
  <c r="J509" i="7"/>
  <c r="M505" i="7"/>
  <c r="M504" i="7"/>
  <c r="AD132" i="8" s="1"/>
  <c r="AE132" i="8" s="1"/>
  <c r="M503" i="7"/>
  <c r="M502" i="7"/>
  <c r="L501" i="7"/>
  <c r="AB131" i="8" s="1"/>
  <c r="K501" i="7"/>
  <c r="X131" i="8" s="1"/>
  <c r="Y131" i="8" s="1"/>
  <c r="J501" i="7"/>
  <c r="M499" i="7"/>
  <c r="AD130" i="8" s="1"/>
  <c r="AE130" i="8" s="1"/>
  <c r="K499" i="7"/>
  <c r="X130" i="8" s="1"/>
  <c r="M498" i="7"/>
  <c r="M497" i="7"/>
  <c r="L496" i="7"/>
  <c r="AB129" i="8" s="1"/>
  <c r="K496" i="7"/>
  <c r="X129" i="8" s="1"/>
  <c r="Y129" i="8" s="1"/>
  <c r="J496" i="7"/>
  <c r="M495" i="7"/>
  <c r="M494" i="7"/>
  <c r="L493" i="7"/>
  <c r="AB128" i="8" s="1"/>
  <c r="K493" i="7"/>
  <c r="X128" i="8" s="1"/>
  <c r="Y128" i="8" s="1"/>
  <c r="J493" i="7"/>
  <c r="M492" i="7"/>
  <c r="M491" i="7"/>
  <c r="L490" i="7"/>
  <c r="AB127" i="8" s="1"/>
  <c r="K490" i="7"/>
  <c r="X127" i="8" s="1"/>
  <c r="Y127" i="8" s="1"/>
  <c r="J490" i="7"/>
  <c r="M489" i="7"/>
  <c r="L484" i="7"/>
  <c r="AB126" i="8" s="1"/>
  <c r="K484" i="7"/>
  <c r="X126" i="8" s="1"/>
  <c r="Y126" i="8" s="1"/>
  <c r="J484" i="7"/>
  <c r="M479" i="7"/>
  <c r="L470" i="7"/>
  <c r="AB124" i="8" s="1"/>
  <c r="K470" i="7"/>
  <c r="X124" i="8" s="1"/>
  <c r="Y124" i="8" s="1"/>
  <c r="J470" i="7"/>
  <c r="M464" i="7"/>
  <c r="L458" i="7"/>
  <c r="AB122" i="8" s="1"/>
  <c r="K458" i="7"/>
  <c r="X122" i="8" s="1"/>
  <c r="Y122" i="8" s="1"/>
  <c r="J458" i="7"/>
  <c r="M457" i="7"/>
  <c r="L455" i="7"/>
  <c r="AB121" i="8" s="1"/>
  <c r="K455" i="7"/>
  <c r="X121" i="8" s="1"/>
  <c r="Y121" i="8" s="1"/>
  <c r="J455" i="7"/>
  <c r="M451" i="7"/>
  <c r="L449" i="7"/>
  <c r="AB119" i="8" s="1"/>
  <c r="K449" i="7"/>
  <c r="X119" i="8" s="1"/>
  <c r="Y119" i="8" s="1"/>
  <c r="J449" i="7"/>
  <c r="L440" i="7"/>
  <c r="AB116" i="8" s="1"/>
  <c r="K440" i="7"/>
  <c r="X116" i="8" s="1"/>
  <c r="Y116" i="8" s="1"/>
  <c r="J440" i="7"/>
  <c r="M439" i="7"/>
  <c r="M438" i="7"/>
  <c r="AD115" i="8" s="1"/>
  <c r="AE115" i="8" s="1"/>
  <c r="K438" i="7"/>
  <c r="X115" i="8" s="1"/>
  <c r="M437" i="7"/>
  <c r="N436" i="7"/>
  <c r="AF114" i="8" s="1"/>
  <c r="AG114" i="8" s="1"/>
  <c r="M436" i="7"/>
  <c r="AD114" i="8" s="1"/>
  <c r="AE114" i="8" s="1"/>
  <c r="K436" i="7"/>
  <c r="X114" i="8" s="1"/>
  <c r="M435" i="7"/>
  <c r="M434" i="7"/>
  <c r="L433" i="7"/>
  <c r="AB113" i="8" s="1"/>
  <c r="K433" i="7"/>
  <c r="X113" i="8" s="1"/>
  <c r="Y113" i="8" s="1"/>
  <c r="J433" i="7"/>
  <c r="M425" i="7"/>
  <c r="L424" i="7"/>
  <c r="AB111" i="8" s="1"/>
  <c r="K424" i="7"/>
  <c r="X111" i="8" s="1"/>
  <c r="Y111" i="8" s="1"/>
  <c r="J424" i="7"/>
  <c r="Z111" i="8" s="1"/>
  <c r="AA111" i="8" s="1"/>
  <c r="I415" i="7"/>
  <c r="W109" i="8" s="1"/>
  <c r="N414" i="7"/>
  <c r="AF108" i="8" s="1"/>
  <c r="AG108" i="8" s="1"/>
  <c r="M414" i="7"/>
  <c r="AD108" i="8" s="1"/>
  <c r="AE108" i="8" s="1"/>
  <c r="K414" i="7"/>
  <c r="X108" i="8" s="1"/>
  <c r="M413" i="7"/>
  <c r="M412" i="7"/>
  <c r="AD107" i="8" s="1"/>
  <c r="AE107" i="8" s="1"/>
  <c r="K412" i="7"/>
  <c r="X107" i="8" s="1"/>
  <c r="M411" i="7"/>
  <c r="L406" i="7"/>
  <c r="AB106" i="8" s="1"/>
  <c r="K406" i="7"/>
  <c r="X106" i="8" s="1"/>
  <c r="Y106" i="8" s="1"/>
  <c r="J406" i="7"/>
  <c r="M405" i="7"/>
  <c r="L404" i="7"/>
  <c r="M404" i="7" s="1"/>
  <c r="K403" i="7"/>
  <c r="X105" i="8" s="1"/>
  <c r="Y105" i="8" s="1"/>
  <c r="J403" i="7"/>
  <c r="Z105" i="8" s="1"/>
  <c r="AA105" i="8" s="1"/>
  <c r="M402" i="7"/>
  <c r="L399" i="7"/>
  <c r="AB104" i="8" s="1"/>
  <c r="K399" i="7"/>
  <c r="X104" i="8" s="1"/>
  <c r="Y104" i="8" s="1"/>
  <c r="J399" i="7"/>
  <c r="M398" i="7"/>
  <c r="L395" i="7"/>
  <c r="AB103" i="8" s="1"/>
  <c r="J395" i="7"/>
  <c r="Z103" i="8" s="1"/>
  <c r="I395" i="7"/>
  <c r="W103" i="8" s="1"/>
  <c r="AG103" i="8" s="1"/>
  <c r="M393" i="7"/>
  <c r="L391" i="7"/>
  <c r="AB102" i="8" s="1"/>
  <c r="K391" i="7"/>
  <c r="X102" i="8" s="1"/>
  <c r="Y102" i="8" s="1"/>
  <c r="J391" i="7"/>
  <c r="Z102" i="8" s="1"/>
  <c r="AA102" i="8" s="1"/>
  <c r="N382" i="7"/>
  <c r="M382" i="7"/>
  <c r="K382" i="7"/>
  <c r="M373" i="7"/>
  <c r="M372" i="7"/>
  <c r="AD97" i="8" s="1"/>
  <c r="AE97" i="8" s="1"/>
  <c r="K372" i="7"/>
  <c r="X97" i="8" s="1"/>
  <c r="M367" i="7"/>
  <c r="AD95" i="8" s="1"/>
  <c r="AE95" i="8" s="1"/>
  <c r="L367" i="7"/>
  <c r="AB95" i="8" s="1"/>
  <c r="J367" i="7"/>
  <c r="L366" i="7"/>
  <c r="M366" i="7" s="1"/>
  <c r="K363" i="7"/>
  <c r="X94" i="8" s="1"/>
  <c r="Y94" i="8" s="1"/>
  <c r="J363" i="7"/>
  <c r="Z94" i="8" s="1"/>
  <c r="AA94" i="8" s="1"/>
  <c r="M355" i="7"/>
  <c r="L354" i="7"/>
  <c r="AB92" i="8" s="1"/>
  <c r="K354" i="7"/>
  <c r="X92" i="8" s="1"/>
  <c r="Y92" i="8" s="1"/>
  <c r="J354" i="7"/>
  <c r="M346" i="7"/>
  <c r="L344" i="7"/>
  <c r="AB90" i="8" s="1"/>
  <c r="K344" i="7"/>
  <c r="X90" i="8" s="1"/>
  <c r="Y90" i="8" s="1"/>
  <c r="J344" i="7"/>
  <c r="M337" i="7"/>
  <c r="L335" i="7"/>
  <c r="AB88" i="8" s="1"/>
  <c r="K335" i="7"/>
  <c r="X88" i="8" s="1"/>
  <c r="Y88" i="8" s="1"/>
  <c r="J335" i="7"/>
  <c r="M334" i="7"/>
  <c r="L331" i="7"/>
  <c r="AB87" i="8" s="1"/>
  <c r="K331" i="7"/>
  <c r="X87" i="8" s="1"/>
  <c r="Y87" i="8" s="1"/>
  <c r="J331" i="7"/>
  <c r="M323" i="7"/>
  <c r="L321" i="7"/>
  <c r="AB84" i="8" s="1"/>
  <c r="K321" i="7"/>
  <c r="X84" i="8" s="1"/>
  <c r="Y84" i="8" s="1"/>
  <c r="J321" i="7"/>
  <c r="M320" i="7"/>
  <c r="L318" i="7"/>
  <c r="AB83" i="8" s="1"/>
  <c r="K318" i="7"/>
  <c r="X83" i="8" s="1"/>
  <c r="Y83" i="8" s="1"/>
  <c r="J318" i="7"/>
  <c r="L315" i="7"/>
  <c r="M315" i="7" s="1"/>
  <c r="K313" i="7"/>
  <c r="X81" i="8" s="1"/>
  <c r="Y81" i="8" s="1"/>
  <c r="J313" i="7"/>
  <c r="Z81" i="8" s="1"/>
  <c r="AA81" i="8" s="1"/>
  <c r="L310" i="7"/>
  <c r="L307" i="7" s="1"/>
  <c r="AB79" i="8" s="1"/>
  <c r="K307" i="7"/>
  <c r="X79" i="8" s="1"/>
  <c r="Y79" i="8" s="1"/>
  <c r="J307" i="7"/>
  <c r="Z79" i="8" s="1"/>
  <c r="AA79" i="8" s="1"/>
  <c r="M304" i="7"/>
  <c r="M303" i="7"/>
  <c r="L301" i="7"/>
  <c r="AB77" i="8" s="1"/>
  <c r="K301" i="7"/>
  <c r="X77" i="8" s="1"/>
  <c r="Y77" i="8" s="1"/>
  <c r="J301" i="7"/>
  <c r="K294" i="7"/>
  <c r="X76" i="8" s="1"/>
  <c r="M293" i="7"/>
  <c r="M292" i="7"/>
  <c r="K292" i="7"/>
  <c r="M291" i="7"/>
  <c r="K291" i="7"/>
  <c r="M290" i="7"/>
  <c r="K290" i="7"/>
  <c r="L289" i="7"/>
  <c r="AB75" i="8" s="1"/>
  <c r="K289" i="7"/>
  <c r="X75" i="8" s="1"/>
  <c r="Y75" i="8" s="1"/>
  <c r="J289" i="7"/>
  <c r="M288" i="7"/>
  <c r="M287" i="7"/>
  <c r="K287" i="7"/>
  <c r="M286" i="7"/>
  <c r="K286" i="7"/>
  <c r="L285" i="7"/>
  <c r="AB74" i="8" s="1"/>
  <c r="K285" i="7"/>
  <c r="X74" i="8" s="1"/>
  <c r="Y74" i="8" s="1"/>
  <c r="J285" i="7"/>
  <c r="M284" i="7"/>
  <c r="M283" i="7"/>
  <c r="K283" i="7"/>
  <c r="L282" i="7"/>
  <c r="AB73" i="8" s="1"/>
  <c r="K282" i="7"/>
  <c r="X73" i="8" s="1"/>
  <c r="Y73" i="8" s="1"/>
  <c r="J282" i="7"/>
  <c r="M281" i="7"/>
  <c r="K281" i="7"/>
  <c r="L280" i="7"/>
  <c r="AB72" i="8" s="1"/>
  <c r="K280" i="7"/>
  <c r="X72" i="8" s="1"/>
  <c r="Y72" i="8" s="1"/>
  <c r="J280" i="7"/>
  <c r="M279" i="7"/>
  <c r="K279" i="7"/>
  <c r="M278" i="7"/>
  <c r="K278" i="7"/>
  <c r="L277" i="7"/>
  <c r="AB71" i="8" s="1"/>
  <c r="K277" i="7"/>
  <c r="X71" i="8" s="1"/>
  <c r="Y71" i="8" s="1"/>
  <c r="J277" i="7"/>
  <c r="M276" i="7"/>
  <c r="K276" i="7"/>
  <c r="L275" i="7"/>
  <c r="AB70" i="8" s="1"/>
  <c r="K275" i="7"/>
  <c r="X70" i="8" s="1"/>
  <c r="Y70" i="8" s="1"/>
  <c r="J275" i="7"/>
  <c r="Z70" i="8" s="1"/>
  <c r="AA70" i="8" s="1"/>
  <c r="M267" i="7"/>
  <c r="M266" i="7"/>
  <c r="M259" i="7"/>
  <c r="L256" i="7"/>
  <c r="AB67" i="8" s="1"/>
  <c r="K256" i="7"/>
  <c r="X67" i="8" s="1"/>
  <c r="Y67" i="8" s="1"/>
  <c r="J256" i="7"/>
  <c r="M255" i="7"/>
  <c r="M254" i="7"/>
  <c r="L252" i="7"/>
  <c r="AB66" i="8" s="1"/>
  <c r="K252" i="7"/>
  <c r="X66" i="8" s="1"/>
  <c r="Y66" i="8" s="1"/>
  <c r="J252" i="7"/>
  <c r="M251" i="7"/>
  <c r="L249" i="7"/>
  <c r="AB65" i="8" s="1"/>
  <c r="K249" i="7"/>
  <c r="X65" i="8" s="1"/>
  <c r="Y65" i="8" s="1"/>
  <c r="J249" i="7"/>
  <c r="L243" i="7"/>
  <c r="M243" i="7" s="1"/>
  <c r="K239" i="7"/>
  <c r="X62" i="8" s="1"/>
  <c r="Y62" i="8" s="1"/>
  <c r="J239" i="7"/>
  <c r="Z62" i="8" s="1"/>
  <c r="AA62" i="8" s="1"/>
  <c r="L236" i="7"/>
  <c r="AB61" i="8" s="1"/>
  <c r="K236" i="7"/>
  <c r="X61" i="8" s="1"/>
  <c r="Y61" i="8" s="1"/>
  <c r="J236" i="7"/>
  <c r="M235" i="7"/>
  <c r="L234" i="7"/>
  <c r="M234" i="7" s="1"/>
  <c r="K234" i="7"/>
  <c r="M233" i="7"/>
  <c r="K233" i="7"/>
  <c r="M232" i="7"/>
  <c r="K232" i="7"/>
  <c r="M231" i="7"/>
  <c r="K231" i="7"/>
  <c r="L230" i="7"/>
  <c r="AB60" i="8" s="1"/>
  <c r="K230" i="7"/>
  <c r="X60" i="8" s="1"/>
  <c r="Y60" i="8" s="1"/>
  <c r="J230" i="7"/>
  <c r="L226" i="7"/>
  <c r="AB59" i="8" s="1"/>
  <c r="K226" i="7"/>
  <c r="X59" i="8" s="1"/>
  <c r="Y59" i="8" s="1"/>
  <c r="J226" i="7"/>
  <c r="L221" i="7"/>
  <c r="AB58" i="8" s="1"/>
  <c r="K221" i="7"/>
  <c r="X58" i="8" s="1"/>
  <c r="Y58" i="8" s="1"/>
  <c r="J221" i="7"/>
  <c r="M220" i="7"/>
  <c r="L219" i="7"/>
  <c r="M219" i="7" s="1"/>
  <c r="K213" i="7"/>
  <c r="X57" i="8" s="1"/>
  <c r="Y57" i="8" s="1"/>
  <c r="J213" i="7"/>
  <c r="Z57" i="8" s="1"/>
  <c r="AA57" i="8" s="1"/>
  <c r="N211" i="7"/>
  <c r="AF56" i="8" s="1"/>
  <c r="AG56" i="8" s="1"/>
  <c r="M211" i="7"/>
  <c r="AD56" i="8" s="1"/>
  <c r="AE56" i="8" s="1"/>
  <c r="K211" i="7"/>
  <c r="X56" i="8" s="1"/>
  <c r="M210" i="7"/>
  <c r="L206" i="7"/>
  <c r="AB55" i="8" s="1"/>
  <c r="K206" i="7"/>
  <c r="X55" i="8" s="1"/>
  <c r="Y55" i="8" s="1"/>
  <c r="J206" i="7"/>
  <c r="M205" i="7"/>
  <c r="K205" i="7"/>
  <c r="M202" i="7"/>
  <c r="K202" i="7"/>
  <c r="K201" i="7" s="1"/>
  <c r="X54" i="8" s="1"/>
  <c r="Y54" i="8" s="1"/>
  <c r="M201" i="7"/>
  <c r="AD54" i="8" s="1"/>
  <c r="AE54" i="8" s="1"/>
  <c r="L201" i="7"/>
  <c r="AB54" i="8" s="1"/>
  <c r="J201" i="7"/>
  <c r="L194" i="7"/>
  <c r="AB53" i="8" s="1"/>
  <c r="K194" i="7"/>
  <c r="X53" i="8" s="1"/>
  <c r="Y53" i="8" s="1"/>
  <c r="J194" i="7"/>
  <c r="L191" i="7"/>
  <c r="AB52" i="8" s="1"/>
  <c r="K191" i="7"/>
  <c r="X52" i="8" s="1"/>
  <c r="Y52" i="8" s="1"/>
  <c r="J191" i="7"/>
  <c r="L186" i="7"/>
  <c r="AB51" i="8" s="1"/>
  <c r="K186" i="7"/>
  <c r="X51" i="8" s="1"/>
  <c r="Y51" i="8" s="1"/>
  <c r="J186" i="7"/>
  <c r="Z51" i="8" s="1"/>
  <c r="AA51" i="8" s="1"/>
  <c r="L183" i="7"/>
  <c r="AB50" i="8" s="1"/>
  <c r="K183" i="7"/>
  <c r="X50" i="8" s="1"/>
  <c r="Y50" i="8" s="1"/>
  <c r="J183" i="7"/>
  <c r="L178" i="7"/>
  <c r="AB49" i="8" s="1"/>
  <c r="K178" i="7"/>
  <c r="X49" i="8" s="1"/>
  <c r="Y49" i="8" s="1"/>
  <c r="J178" i="7"/>
  <c r="L177" i="7"/>
  <c r="L175" i="7" s="1"/>
  <c r="AB48" i="8" s="1"/>
  <c r="K175" i="7"/>
  <c r="X48" i="8" s="1"/>
  <c r="Y48" i="8" s="1"/>
  <c r="J175" i="7"/>
  <c r="M174" i="7"/>
  <c r="M173" i="7"/>
  <c r="L169" i="7"/>
  <c r="AB47" i="8" s="1"/>
  <c r="K169" i="7"/>
  <c r="X47" i="8" s="1"/>
  <c r="Y47" i="8" s="1"/>
  <c r="J169" i="7"/>
  <c r="M168" i="7"/>
  <c r="N167" i="7"/>
  <c r="AF46" i="8" s="1"/>
  <c r="AG46" i="8" s="1"/>
  <c r="M167" i="7"/>
  <c r="AD46" i="8" s="1"/>
  <c r="AE46" i="8" s="1"/>
  <c r="K167" i="7"/>
  <c r="X46" i="8" s="1"/>
  <c r="L162" i="7"/>
  <c r="AB45" i="8" s="1"/>
  <c r="K162" i="7"/>
  <c r="X45" i="8" s="1"/>
  <c r="Y45" i="8" s="1"/>
  <c r="J162" i="7"/>
  <c r="M161" i="7"/>
  <c r="L159" i="7"/>
  <c r="AB44" i="8" s="1"/>
  <c r="K159" i="7"/>
  <c r="X44" i="8" s="1"/>
  <c r="Y44" i="8" s="1"/>
  <c r="J159" i="7"/>
  <c r="M158" i="7"/>
  <c r="AD43" i="8" s="1"/>
  <c r="AE43" i="8" s="1"/>
  <c r="K158" i="7"/>
  <c r="X43" i="8" s="1"/>
  <c r="M157" i="7"/>
  <c r="AD42" i="8" s="1"/>
  <c r="AE42" i="8" s="1"/>
  <c r="K157" i="7"/>
  <c r="X42" i="8" s="1"/>
  <c r="M156" i="7"/>
  <c r="AD41" i="8" s="1"/>
  <c r="AE41" i="8" s="1"/>
  <c r="K156" i="7"/>
  <c r="X41" i="8" s="1"/>
  <c r="M155" i="7"/>
  <c r="K155" i="7"/>
  <c r="M154" i="7"/>
  <c r="K154" i="7"/>
  <c r="L153" i="7"/>
  <c r="AB40" i="8" s="1"/>
  <c r="K153" i="7"/>
  <c r="X40" i="8" s="1"/>
  <c r="Y40" i="8" s="1"/>
  <c r="J153" i="7"/>
  <c r="M152" i="7"/>
  <c r="M151" i="7"/>
  <c r="M150" i="7"/>
  <c r="K150" i="7"/>
  <c r="M149" i="7"/>
  <c r="K149" i="7"/>
  <c r="M148" i="7"/>
  <c r="K148" i="7"/>
  <c r="L147" i="7"/>
  <c r="AB39" i="8" s="1"/>
  <c r="J147" i="7"/>
  <c r="Z39" i="8" s="1"/>
  <c r="I147" i="7"/>
  <c r="M146" i="7"/>
  <c r="L145" i="7"/>
  <c r="M145" i="7" s="1"/>
  <c r="K145" i="7"/>
  <c r="M144" i="7"/>
  <c r="K144" i="7"/>
  <c r="M143" i="7"/>
  <c r="K143" i="7"/>
  <c r="L142" i="7"/>
  <c r="AB38" i="8" s="1"/>
  <c r="K142" i="7"/>
  <c r="X38" i="8" s="1"/>
  <c r="Y38" i="8" s="1"/>
  <c r="J142" i="7"/>
  <c r="M141" i="7"/>
  <c r="K141" i="7"/>
  <c r="M140" i="7"/>
  <c r="K140" i="7"/>
  <c r="M139" i="7"/>
  <c r="K139" i="7"/>
  <c r="M138" i="7"/>
  <c r="K138" i="7"/>
  <c r="M137" i="7"/>
  <c r="K137" i="7"/>
  <c r="M136" i="7"/>
  <c r="K136" i="7"/>
  <c r="M135" i="7"/>
  <c r="K135" i="7"/>
  <c r="M134" i="7"/>
  <c r="K134" i="7"/>
  <c r="M133" i="7"/>
  <c r="K133" i="7"/>
  <c r="L132" i="7"/>
  <c r="AB37" i="8" s="1"/>
  <c r="K132" i="7"/>
  <c r="X37" i="8" s="1"/>
  <c r="Y37" i="8" s="1"/>
  <c r="J132" i="7"/>
  <c r="Z37" i="8" s="1"/>
  <c r="AA37" i="8" s="1"/>
  <c r="M131" i="7"/>
  <c r="M130" i="7"/>
  <c r="AD36" i="8" s="1"/>
  <c r="AE36" i="8" s="1"/>
  <c r="K130" i="7"/>
  <c r="X36" i="8" s="1"/>
  <c r="M129" i="7"/>
  <c r="M128" i="7"/>
  <c r="K128" i="7"/>
  <c r="K127" i="7"/>
  <c r="L126" i="7"/>
  <c r="AB35" i="8" s="1"/>
  <c r="K126" i="7"/>
  <c r="X35" i="8" s="1"/>
  <c r="Y35" i="8" s="1"/>
  <c r="J126" i="7"/>
  <c r="M125" i="7"/>
  <c r="K125" i="7"/>
  <c r="K124" i="7"/>
  <c r="X34" i="8" s="1"/>
  <c r="J124" i="7"/>
  <c r="M123" i="7"/>
  <c r="M122" i="7"/>
  <c r="K122" i="7"/>
  <c r="M121" i="7"/>
  <c r="K121" i="7"/>
  <c r="M120" i="7"/>
  <c r="K120" i="7"/>
  <c r="L119" i="7"/>
  <c r="AB33" i="8" s="1"/>
  <c r="J119" i="7"/>
  <c r="Z33" i="8" s="1"/>
  <c r="I119" i="7"/>
  <c r="M118" i="7"/>
  <c r="M117" i="7"/>
  <c r="K117" i="7"/>
  <c r="L116" i="7"/>
  <c r="M116" i="7" s="1"/>
  <c r="K116" i="7"/>
  <c r="M115" i="7"/>
  <c r="K115" i="7"/>
  <c r="M114" i="7"/>
  <c r="K114" i="7"/>
  <c r="M113" i="7"/>
  <c r="K113" i="7"/>
  <c r="M112" i="7"/>
  <c r="K112" i="7"/>
  <c r="M111" i="7"/>
  <c r="K111" i="7"/>
  <c r="L110" i="7"/>
  <c r="AB32" i="8" s="1"/>
  <c r="J110" i="7"/>
  <c r="Z32" i="8" s="1"/>
  <c r="I110" i="7"/>
  <c r="W32" i="8" s="1"/>
  <c r="M109" i="7"/>
  <c r="K109" i="7"/>
  <c r="M108" i="7"/>
  <c r="K108" i="7"/>
  <c r="M107" i="7"/>
  <c r="K107" i="7"/>
  <c r="M106" i="7"/>
  <c r="K106" i="7"/>
  <c r="L105" i="7"/>
  <c r="AB31" i="8" s="1"/>
  <c r="K105" i="7"/>
  <c r="X31" i="8" s="1"/>
  <c r="Y31" i="8" s="1"/>
  <c r="J105" i="7"/>
  <c r="M104" i="7"/>
  <c r="K104" i="7"/>
  <c r="M103" i="7"/>
  <c r="K103" i="7"/>
  <c r="M102" i="7"/>
  <c r="K102" i="7"/>
  <c r="L101" i="7"/>
  <c r="AB30" i="8" s="1"/>
  <c r="K101" i="7"/>
  <c r="X30" i="8" s="1"/>
  <c r="Y30" i="8" s="1"/>
  <c r="J101" i="7"/>
  <c r="Z30" i="8" s="1"/>
  <c r="AA30" i="8" s="1"/>
  <c r="M100" i="7"/>
  <c r="M99" i="7"/>
  <c r="L98" i="7"/>
  <c r="AB29" i="8" s="1"/>
  <c r="J98" i="7"/>
  <c r="Z29" i="8" s="1"/>
  <c r="I98" i="7"/>
  <c r="M97" i="7"/>
  <c r="K97" i="7"/>
  <c r="M96" i="7"/>
  <c r="K96" i="7"/>
  <c r="M95" i="7"/>
  <c r="K95" i="7"/>
  <c r="L94" i="7"/>
  <c r="AB28" i="8" s="1"/>
  <c r="K94" i="7"/>
  <c r="X28" i="8" s="1"/>
  <c r="Y28" i="8" s="1"/>
  <c r="J94" i="7"/>
  <c r="Z28" i="8" s="1"/>
  <c r="AA28" i="8" s="1"/>
  <c r="M93" i="7"/>
  <c r="K93" i="7"/>
  <c r="M92" i="7"/>
  <c r="K92" i="7"/>
  <c r="M91" i="7"/>
  <c r="K91" i="7"/>
  <c r="L90" i="7"/>
  <c r="AB27" i="8" s="1"/>
  <c r="K90" i="7"/>
  <c r="X27" i="8" s="1"/>
  <c r="Y27" i="8" s="1"/>
  <c r="J90" i="7"/>
  <c r="M89" i="7"/>
  <c r="M88" i="7"/>
  <c r="K88" i="7"/>
  <c r="M87" i="7"/>
  <c r="K87" i="7"/>
  <c r="M86" i="7"/>
  <c r="K86" i="7"/>
  <c r="L85" i="7"/>
  <c r="AB26" i="8" s="1"/>
  <c r="J85" i="7"/>
  <c r="Z26" i="8" s="1"/>
  <c r="I85" i="7"/>
  <c r="M84" i="7"/>
  <c r="K84" i="7"/>
  <c r="M83" i="7"/>
  <c r="K83" i="7"/>
  <c r="M82" i="7"/>
  <c r="K82" i="7"/>
  <c r="L81" i="7"/>
  <c r="AB25" i="8" s="1"/>
  <c r="J81" i="7"/>
  <c r="Z25" i="8" s="1"/>
  <c r="I81" i="7"/>
  <c r="W25" i="8" s="1"/>
  <c r="AG25" i="8" s="1"/>
  <c r="M80" i="7"/>
  <c r="M79" i="7"/>
  <c r="M78" i="7"/>
  <c r="M77" i="7"/>
  <c r="L76" i="7"/>
  <c r="AB24" i="8" s="1"/>
  <c r="K76" i="7"/>
  <c r="X24" i="8" s="1"/>
  <c r="Y24" i="8" s="1"/>
  <c r="J76" i="7"/>
  <c r="Z24" i="8" s="1"/>
  <c r="AA24" i="8" s="1"/>
  <c r="M75" i="7"/>
  <c r="N74" i="7"/>
  <c r="AF23" i="8" s="1"/>
  <c r="AG23" i="8" s="1"/>
  <c r="M74" i="7"/>
  <c r="AD23" i="8" s="1"/>
  <c r="AE23" i="8" s="1"/>
  <c r="K74" i="7"/>
  <c r="X23" i="8" s="1"/>
  <c r="M73" i="7"/>
  <c r="K73" i="7"/>
  <c r="M72" i="7"/>
  <c r="K72" i="7"/>
  <c r="M71" i="7"/>
  <c r="K71" i="7"/>
  <c r="M70" i="7"/>
  <c r="K70" i="7"/>
  <c r="L69" i="7"/>
  <c r="AB22" i="8" s="1"/>
  <c r="K69" i="7"/>
  <c r="X22" i="8" s="1"/>
  <c r="Y22" i="8" s="1"/>
  <c r="J69" i="7"/>
  <c r="M68" i="7"/>
  <c r="M67" i="7"/>
  <c r="K67" i="7"/>
  <c r="L66" i="7"/>
  <c r="AB21" i="8" s="1"/>
  <c r="K66" i="7"/>
  <c r="X21" i="8" s="1"/>
  <c r="Y21" i="8" s="1"/>
  <c r="J66" i="7"/>
  <c r="M65" i="7"/>
  <c r="M64" i="7"/>
  <c r="K64" i="7"/>
  <c r="M63" i="7"/>
  <c r="K63" i="7"/>
  <c r="L62" i="7"/>
  <c r="AB20" i="8" s="1"/>
  <c r="K62" i="7"/>
  <c r="X20" i="8" s="1"/>
  <c r="Y20" i="8" s="1"/>
  <c r="J62" i="7"/>
  <c r="M61" i="7"/>
  <c r="M60" i="7"/>
  <c r="K60" i="7"/>
  <c r="L59" i="7"/>
  <c r="M59" i="7" s="1"/>
  <c r="K59" i="7"/>
  <c r="L58" i="7"/>
  <c r="AB19" i="8" s="1"/>
  <c r="K58" i="7"/>
  <c r="X19" i="8" s="1"/>
  <c r="Y19" i="8" s="1"/>
  <c r="J58" i="7"/>
  <c r="M57" i="7"/>
  <c r="M56" i="7"/>
  <c r="L55" i="7"/>
  <c r="AB18" i="8" s="1"/>
  <c r="K55" i="7"/>
  <c r="X18" i="8" s="1"/>
  <c r="Y18" i="8" s="1"/>
  <c r="J55" i="7"/>
  <c r="M54" i="7"/>
  <c r="K54" i="7"/>
  <c r="M53" i="7"/>
  <c r="K53" i="7"/>
  <c r="L52" i="7"/>
  <c r="AB17" i="8" s="1"/>
  <c r="K52" i="7"/>
  <c r="X17" i="8" s="1"/>
  <c r="Y17" i="8" s="1"/>
  <c r="J52" i="7"/>
  <c r="M51" i="7"/>
  <c r="M50" i="7"/>
  <c r="L49" i="7"/>
  <c r="AB16" i="8" s="1"/>
  <c r="J49" i="7"/>
  <c r="Z16" i="8" s="1"/>
  <c r="I49" i="7"/>
  <c r="W16" i="8" s="1"/>
  <c r="M48" i="7"/>
  <c r="AD15" i="8" s="1"/>
  <c r="AE15" i="8" s="1"/>
  <c r="K48" i="7"/>
  <c r="X15" i="8" s="1"/>
  <c r="M47" i="7"/>
  <c r="N46" i="7"/>
  <c r="AF14" i="8" s="1"/>
  <c r="AG14" i="8" s="1"/>
  <c r="M46" i="7"/>
  <c r="AD14" i="8" s="1"/>
  <c r="AE14" i="8" s="1"/>
  <c r="K46" i="7"/>
  <c r="X14" i="8" s="1"/>
  <c r="M45" i="7"/>
  <c r="K45" i="7"/>
  <c r="M44" i="7"/>
  <c r="K44" i="7"/>
  <c r="M43" i="7"/>
  <c r="K43" i="7"/>
  <c r="L42" i="7"/>
  <c r="AB13" i="8" s="1"/>
  <c r="K42" i="7"/>
  <c r="X13" i="8" s="1"/>
  <c r="Y13" i="8" s="1"/>
  <c r="J42" i="7"/>
  <c r="L41" i="7"/>
  <c r="M41" i="7" s="1"/>
  <c r="K41" i="7"/>
  <c r="L40" i="7"/>
  <c r="M40" i="7" s="1"/>
  <c r="K40" i="7"/>
  <c r="M39" i="7"/>
  <c r="K39" i="7"/>
  <c r="M38" i="7"/>
  <c r="K38" i="7"/>
  <c r="M37" i="7"/>
  <c r="K37" i="7"/>
  <c r="M36" i="7"/>
  <c r="K36" i="7"/>
  <c r="L35" i="7"/>
  <c r="AB12" i="8" s="1"/>
  <c r="K35" i="7"/>
  <c r="X12" i="8" s="1"/>
  <c r="Y12" i="8" s="1"/>
  <c r="J35" i="7"/>
  <c r="M34" i="7"/>
  <c r="M33" i="7"/>
  <c r="K33" i="7"/>
  <c r="M32" i="7"/>
  <c r="K32" i="7"/>
  <c r="M31" i="7"/>
  <c r="K31" i="7"/>
  <c r="L30" i="7"/>
  <c r="AB11" i="8" s="1"/>
  <c r="K30" i="7"/>
  <c r="X11" i="8" s="1"/>
  <c r="Y11" i="8" s="1"/>
  <c r="J30" i="7"/>
  <c r="M29" i="7"/>
  <c r="M28" i="7"/>
  <c r="L27" i="7"/>
  <c r="AB10" i="8" s="1"/>
  <c r="K27" i="7"/>
  <c r="X10" i="8" s="1"/>
  <c r="Y10" i="8" s="1"/>
  <c r="J27" i="7"/>
  <c r="L26" i="7"/>
  <c r="M26" i="7" s="1"/>
  <c r="K26" i="7"/>
  <c r="L25" i="7"/>
  <c r="M25" i="7" s="1"/>
  <c r="K25" i="7"/>
  <c r="M24" i="7"/>
  <c r="K24" i="7"/>
  <c r="M23" i="7"/>
  <c r="K23" i="7"/>
  <c r="L22" i="7"/>
  <c r="AB9" i="8" s="1"/>
  <c r="J22" i="7"/>
  <c r="Z9" i="8" s="1"/>
  <c r="I22" i="7"/>
  <c r="W9" i="8" s="1"/>
  <c r="M21" i="7"/>
  <c r="K21" i="7"/>
  <c r="M20" i="7"/>
  <c r="K20" i="7"/>
  <c r="M19" i="7"/>
  <c r="K19" i="7"/>
  <c r="L18" i="7"/>
  <c r="AB8" i="8" s="1"/>
  <c r="K18" i="7"/>
  <c r="X8" i="8" s="1"/>
  <c r="Y8" i="8" s="1"/>
  <c r="J18" i="7"/>
  <c r="L17" i="7"/>
  <c r="M17" i="7" s="1"/>
  <c r="K17" i="7"/>
  <c r="L16" i="7"/>
  <c r="AB7" i="8" s="1"/>
  <c r="K16" i="7"/>
  <c r="X7" i="8" s="1"/>
  <c r="Y7" i="8" s="1"/>
  <c r="J16" i="7"/>
  <c r="M15" i="7"/>
  <c r="M14" i="7"/>
  <c r="K14" i="7"/>
  <c r="L13" i="7"/>
  <c r="AB6" i="8" s="1"/>
  <c r="K13" i="7"/>
  <c r="X6" i="8" s="1"/>
  <c r="Y6" i="8" s="1"/>
  <c r="J13" i="7"/>
  <c r="M12" i="7"/>
  <c r="L11" i="7"/>
  <c r="M11" i="7" s="1"/>
  <c r="K11" i="7"/>
  <c r="K10" i="7"/>
  <c r="X5" i="8" s="1"/>
  <c r="Y5" i="8" s="1"/>
  <c r="J10" i="7"/>
  <c r="M9" i="7"/>
  <c r="M8" i="7"/>
  <c r="K8" i="7"/>
  <c r="L7" i="7"/>
  <c r="AB4" i="8" s="1"/>
  <c r="K7" i="7"/>
  <c r="X4" i="8" s="1"/>
  <c r="Y4" i="8" s="1"/>
  <c r="J7" i="7"/>
  <c r="M6" i="7"/>
  <c r="K6" i="7"/>
  <c r="M5" i="7"/>
  <c r="K5" i="7"/>
  <c r="L4" i="7"/>
  <c r="AB3" i="8" s="1"/>
  <c r="K4" i="7"/>
  <c r="X3" i="8" s="1"/>
  <c r="J4" i="7"/>
  <c r="M277" i="8" l="1"/>
  <c r="N277" i="8"/>
  <c r="M278" i="8"/>
  <c r="N278" i="8"/>
  <c r="Y3" i="8"/>
  <c r="N7" i="7"/>
  <c r="AF4" i="8" s="1"/>
  <c r="AG4" i="8" s="1"/>
  <c r="Z4" i="8"/>
  <c r="AA4" i="8" s="1"/>
  <c r="AC4" i="8"/>
  <c r="AH4" i="8"/>
  <c r="N10" i="7"/>
  <c r="AF5" i="8" s="1"/>
  <c r="AG5" i="8" s="1"/>
  <c r="Z5" i="8"/>
  <c r="AA5" i="8" s="1"/>
  <c r="N18" i="7"/>
  <c r="AF8" i="8" s="1"/>
  <c r="AG8" i="8" s="1"/>
  <c r="Z8" i="8"/>
  <c r="AA8" i="8" s="1"/>
  <c r="AC8" i="8"/>
  <c r="AH8" i="8"/>
  <c r="AA9" i="8"/>
  <c r="M27" i="7"/>
  <c r="AD10" i="8" s="1"/>
  <c r="AE10" i="8" s="1"/>
  <c r="Z10" i="8"/>
  <c r="AA10" i="8" s="1"/>
  <c r="AC10" i="8"/>
  <c r="AH10" i="8"/>
  <c r="M42" i="7"/>
  <c r="AD13" i="8" s="1"/>
  <c r="AE13" i="8" s="1"/>
  <c r="Z13" i="8"/>
  <c r="AA13" i="8" s="1"/>
  <c r="AC13" i="8"/>
  <c r="AH13" i="8"/>
  <c r="AA16" i="8"/>
  <c r="M52" i="7"/>
  <c r="AD17" i="8" s="1"/>
  <c r="AE17" i="8" s="1"/>
  <c r="Z17" i="8"/>
  <c r="AA17" i="8" s="1"/>
  <c r="AH17" i="8"/>
  <c r="AC17" i="8"/>
  <c r="N58" i="7"/>
  <c r="AF19" i="8" s="1"/>
  <c r="AG19" i="8" s="1"/>
  <c r="Z19" i="8"/>
  <c r="AA19" i="8" s="1"/>
  <c r="AH19" i="8"/>
  <c r="AC19" i="8"/>
  <c r="M62" i="7"/>
  <c r="AD20" i="8" s="1"/>
  <c r="AE20" i="8" s="1"/>
  <c r="Z20" i="8"/>
  <c r="AA20" i="8" s="1"/>
  <c r="AC20" i="8"/>
  <c r="AH20" i="8"/>
  <c r="M66" i="7"/>
  <c r="AD21" i="8" s="1"/>
  <c r="AE21" i="8" s="1"/>
  <c r="Z21" i="8"/>
  <c r="AA21" i="8" s="1"/>
  <c r="AC21" i="8"/>
  <c r="AH21" i="8"/>
  <c r="M69" i="7"/>
  <c r="AD22" i="8" s="1"/>
  <c r="AE22" i="8" s="1"/>
  <c r="Z22" i="8"/>
  <c r="AA22" i="8" s="1"/>
  <c r="AC22" i="8"/>
  <c r="AH22" i="8"/>
  <c r="AC25" i="8"/>
  <c r="AC28" i="8"/>
  <c r="AH28" i="8"/>
  <c r="AC30" i="8"/>
  <c r="AH30" i="8"/>
  <c r="AC32" i="8"/>
  <c r="K119" i="7"/>
  <c r="X33" i="8" s="1"/>
  <c r="W33" i="8"/>
  <c r="AC33" i="8" s="1"/>
  <c r="M124" i="7"/>
  <c r="AD34" i="8" s="1"/>
  <c r="AE34" i="8" s="1"/>
  <c r="Z34" i="8"/>
  <c r="AA34" i="8" s="1"/>
  <c r="N126" i="7"/>
  <c r="AF35" i="8" s="1"/>
  <c r="AG35" i="8" s="1"/>
  <c r="Z35" i="8"/>
  <c r="AA35" i="8" s="1"/>
  <c r="AC35" i="8"/>
  <c r="AH35" i="8"/>
  <c r="AC37" i="8"/>
  <c r="AH37" i="8"/>
  <c r="N153" i="7"/>
  <c r="AF40" i="8" s="1"/>
  <c r="AG40" i="8" s="1"/>
  <c r="Z40" i="8"/>
  <c r="AA40" i="8" s="1"/>
  <c r="AC40" i="8"/>
  <c r="AH40" i="8"/>
  <c r="Y46" i="8"/>
  <c r="AH46" i="8"/>
  <c r="M169" i="7"/>
  <c r="AD47" i="8" s="1"/>
  <c r="AE47" i="8" s="1"/>
  <c r="Z47" i="8"/>
  <c r="AA47" i="8" s="1"/>
  <c r="AC47" i="8"/>
  <c r="AH47" i="8"/>
  <c r="N178" i="7"/>
  <c r="AF49" i="8" s="1"/>
  <c r="AG49" i="8" s="1"/>
  <c r="Z49" i="8"/>
  <c r="AA49" i="8" s="1"/>
  <c r="AC49" i="8"/>
  <c r="AH49" i="8"/>
  <c r="AC51" i="8"/>
  <c r="AH51" i="8"/>
  <c r="N194" i="7"/>
  <c r="AF53" i="8" s="1"/>
  <c r="AG53" i="8" s="1"/>
  <c r="Z53" i="8"/>
  <c r="AA53" i="8" s="1"/>
  <c r="AC53" i="8"/>
  <c r="AH53" i="8"/>
  <c r="AH54" i="8"/>
  <c r="AC54" i="8"/>
  <c r="N206" i="7"/>
  <c r="AF55" i="8" s="1"/>
  <c r="AG55" i="8" s="1"/>
  <c r="Z55" i="8"/>
  <c r="AA55" i="8" s="1"/>
  <c r="AH55" i="8"/>
  <c r="AC55" i="8"/>
  <c r="Y56" i="8"/>
  <c r="AH56" i="8"/>
  <c r="M226" i="7"/>
  <c r="AD59" i="8" s="1"/>
  <c r="AE59" i="8" s="1"/>
  <c r="Z59" i="8"/>
  <c r="AA59" i="8" s="1"/>
  <c r="AC59" i="8"/>
  <c r="AH59" i="8"/>
  <c r="N256" i="7"/>
  <c r="AF67" i="8" s="1"/>
  <c r="AG67" i="8" s="1"/>
  <c r="Z67" i="8"/>
  <c r="AA67" i="8" s="1"/>
  <c r="AC67" i="8"/>
  <c r="AH67" i="8"/>
  <c r="AC70" i="8"/>
  <c r="AH70" i="8"/>
  <c r="N280" i="7"/>
  <c r="AF72" i="8" s="1"/>
  <c r="AG72" i="8" s="1"/>
  <c r="Z72" i="8"/>
  <c r="AA72" i="8" s="1"/>
  <c r="AC72" i="8"/>
  <c r="AH72" i="8"/>
  <c r="M301" i="7"/>
  <c r="AD77" i="8" s="1"/>
  <c r="AE77" i="8" s="1"/>
  <c r="Z77" i="8"/>
  <c r="AA77" i="8" s="1"/>
  <c r="AC77" i="8"/>
  <c r="AH77" i="8"/>
  <c r="N367" i="7"/>
  <c r="AF95" i="8" s="1"/>
  <c r="AG95" i="8" s="1"/>
  <c r="Z95" i="8"/>
  <c r="AA95" i="8" s="1"/>
  <c r="AA103" i="8"/>
  <c r="Y108" i="8"/>
  <c r="AH108" i="8"/>
  <c r="AH111" i="8"/>
  <c r="AC111" i="8"/>
  <c r="M433" i="7"/>
  <c r="AD113" i="8" s="1"/>
  <c r="AE113" i="8" s="1"/>
  <c r="Z113" i="8"/>
  <c r="AA113" i="8" s="1"/>
  <c r="AC113" i="8"/>
  <c r="AH113" i="8"/>
  <c r="N440" i="7"/>
  <c r="AF116" i="8" s="1"/>
  <c r="AG116" i="8" s="1"/>
  <c r="Z116" i="8"/>
  <c r="AA116" i="8" s="1"/>
  <c r="AH116" i="8"/>
  <c r="AC116" i="8"/>
  <c r="N493" i="7"/>
  <c r="AF128" i="8" s="1"/>
  <c r="AG128" i="8" s="1"/>
  <c r="Z128" i="8"/>
  <c r="AA128" i="8" s="1"/>
  <c r="AC128" i="8"/>
  <c r="AH128" i="8"/>
  <c r="Y130" i="8"/>
  <c r="AH130" i="8"/>
  <c r="M501" i="7"/>
  <c r="AD131" i="8" s="1"/>
  <c r="AE131" i="8" s="1"/>
  <c r="Z131" i="8"/>
  <c r="AA131" i="8" s="1"/>
  <c r="AC131" i="8"/>
  <c r="AH131" i="8"/>
  <c r="M512" i="7"/>
  <c r="AD135" i="8" s="1"/>
  <c r="AE135" i="8" s="1"/>
  <c r="Z135" i="8"/>
  <c r="AA135" i="8" s="1"/>
  <c r="AH135" i="8"/>
  <c r="AC135" i="8"/>
  <c r="M517" i="7"/>
  <c r="AD136" i="8" s="1"/>
  <c r="AE136" i="8" s="1"/>
  <c r="Z136" i="8"/>
  <c r="AA136" i="8" s="1"/>
  <c r="AC136" i="8"/>
  <c r="AH136" i="8"/>
  <c r="AH138" i="8"/>
  <c r="Y138" i="8"/>
  <c r="AC139" i="8"/>
  <c r="AH139" i="8"/>
  <c r="M528" i="7"/>
  <c r="AD140" i="8" s="1"/>
  <c r="AE140" i="8" s="1"/>
  <c r="Z140" i="8"/>
  <c r="AA140" i="8" s="1"/>
  <c r="AC140" i="8"/>
  <c r="AH140" i="8"/>
  <c r="N537" i="7"/>
  <c r="AF141" i="8" s="1"/>
  <c r="AG141" i="8" s="1"/>
  <c r="Z141" i="8"/>
  <c r="AA141" i="8" s="1"/>
  <c r="AH141" i="8"/>
  <c r="AC141" i="8"/>
  <c r="AC147" i="8"/>
  <c r="Y162" i="8"/>
  <c r="AH162" i="8"/>
  <c r="AC163" i="8"/>
  <c r="AH163" i="8"/>
  <c r="M654" i="7"/>
  <c r="AD167" i="8" s="1"/>
  <c r="AE167" i="8" s="1"/>
  <c r="Z167" i="8"/>
  <c r="AA167" i="8" s="1"/>
  <c r="AC167" i="8"/>
  <c r="AH167" i="8"/>
  <c r="AC171" i="8"/>
  <c r="AH171" i="8"/>
  <c r="N681" i="7"/>
  <c r="AF172" i="8" s="1"/>
  <c r="AG172" i="8" s="1"/>
  <c r="Z172" i="8"/>
  <c r="AA172" i="8" s="1"/>
  <c r="AC172" i="8"/>
  <c r="AH172" i="8"/>
  <c r="M703" i="7"/>
  <c r="AD177" i="8" s="1"/>
  <c r="AE177" i="8" s="1"/>
  <c r="Z177" i="8"/>
  <c r="AA177" i="8" s="1"/>
  <c r="AH177" i="8"/>
  <c r="AC177" i="8"/>
  <c r="Y181" i="8"/>
  <c r="AH181" i="8"/>
  <c r="N734" i="7"/>
  <c r="AF186" i="8" s="1"/>
  <c r="AG186" i="8" s="1"/>
  <c r="Z186" i="8"/>
  <c r="AA186" i="8" s="1"/>
  <c r="AH186" i="8"/>
  <c r="AC186" i="8"/>
  <c r="N739" i="7"/>
  <c r="AF187" i="8" s="1"/>
  <c r="AG187" i="8" s="1"/>
  <c r="Z187" i="8"/>
  <c r="AA187" i="8" s="1"/>
  <c r="AH187" i="8"/>
  <c r="AC187" i="8"/>
  <c r="N763" i="7"/>
  <c r="AF194" i="8" s="1"/>
  <c r="AG194" i="8" s="1"/>
  <c r="Z194" i="8"/>
  <c r="AA194" i="8" s="1"/>
  <c r="AC194" i="8"/>
  <c r="AH194" i="8"/>
  <c r="AC196" i="8"/>
  <c r="AH196" i="8"/>
  <c r="M791" i="7"/>
  <c r="AD202" i="8" s="1"/>
  <c r="AE202" i="8" s="1"/>
  <c r="Z202" i="8"/>
  <c r="AA202" i="8" s="1"/>
  <c r="AC202" i="8"/>
  <c r="AH202" i="8"/>
  <c r="N794" i="7"/>
  <c r="AF203" i="8" s="1"/>
  <c r="AG203" i="8" s="1"/>
  <c r="Z203" i="8"/>
  <c r="AA203" i="8" s="1"/>
  <c r="AC203" i="8"/>
  <c r="AH203" i="8"/>
  <c r="M797" i="7"/>
  <c r="AD204" i="8" s="1"/>
  <c r="AE204" i="8" s="1"/>
  <c r="Z204" i="8"/>
  <c r="AA204" i="8" s="1"/>
  <c r="AH204" i="8"/>
  <c r="AC204" i="8"/>
  <c r="M800" i="7"/>
  <c r="AD205" i="8" s="1"/>
  <c r="AE205" i="8" s="1"/>
  <c r="Z205" i="8"/>
  <c r="AA205" i="8" s="1"/>
  <c r="AH205" i="8"/>
  <c r="AC205" i="8"/>
  <c r="M856" i="7"/>
  <c r="AD219" i="8" s="1"/>
  <c r="AE219" i="8" s="1"/>
  <c r="Z219" i="8"/>
  <c r="AA219" i="8" s="1"/>
  <c r="AC219" i="8"/>
  <c r="AH219" i="8"/>
  <c r="M869" i="7"/>
  <c r="AD221" i="8" s="1"/>
  <c r="AE221" i="8" s="1"/>
  <c r="Z221" i="8"/>
  <c r="AA221" i="8" s="1"/>
  <c r="AC221" i="8"/>
  <c r="AH221" i="8"/>
  <c r="N895" i="7"/>
  <c r="AF226" i="8" s="1"/>
  <c r="AG226" i="8" s="1"/>
  <c r="Z226" i="8"/>
  <c r="AA226" i="8" s="1"/>
  <c r="AC226" i="8"/>
  <c r="AH226" i="8"/>
  <c r="Y242" i="8"/>
  <c r="AH242" i="8"/>
  <c r="AC247" i="8"/>
  <c r="AH247" i="8"/>
  <c r="N991" i="7"/>
  <c r="AF252" i="8" s="1"/>
  <c r="AG252" i="8" s="1"/>
  <c r="Z252" i="8"/>
  <c r="AA252" i="8" s="1"/>
  <c r="AC252" i="8"/>
  <c r="AH252" i="8"/>
  <c r="N997" i="7"/>
  <c r="AF254" i="8" s="1"/>
  <c r="AG254" i="8" s="1"/>
  <c r="Z254" i="8"/>
  <c r="AA254" i="8" s="1"/>
  <c r="AH254" i="8"/>
  <c r="AC254" i="8"/>
  <c r="N1006" i="7"/>
  <c r="AF256" i="8" s="1"/>
  <c r="AG256" i="8" s="1"/>
  <c r="Z256" i="8"/>
  <c r="AA256" i="8" s="1"/>
  <c r="AH256" i="8"/>
  <c r="AC256" i="8"/>
  <c r="AH257" i="8"/>
  <c r="Y257" i="8"/>
  <c r="M1048" i="7"/>
  <c r="AD265" i="8" s="1"/>
  <c r="AE265" i="8" s="1"/>
  <c r="Z265" i="8"/>
  <c r="AA265" i="8" s="1"/>
  <c r="AC265" i="8"/>
  <c r="AH265" i="8"/>
  <c r="N1057" i="7"/>
  <c r="AF268" i="8" s="1"/>
  <c r="AG268" i="8" s="1"/>
  <c r="Z268" i="8"/>
  <c r="AA268" i="8" s="1"/>
  <c r="AC268" i="8"/>
  <c r="AH268" i="8"/>
  <c r="Y277" i="8"/>
  <c r="Y278" i="8"/>
  <c r="N4" i="7"/>
  <c r="AF3" i="8" s="1"/>
  <c r="Z3" i="8"/>
  <c r="AH3" i="8"/>
  <c r="AC3" i="8"/>
  <c r="N13" i="7"/>
  <c r="AF6" i="8" s="1"/>
  <c r="AG6" i="8" s="1"/>
  <c r="Z6" i="8"/>
  <c r="AA6" i="8" s="1"/>
  <c r="AC6" i="8"/>
  <c r="AH6" i="8"/>
  <c r="N16" i="7"/>
  <c r="AF7" i="8" s="1"/>
  <c r="AG7" i="8" s="1"/>
  <c r="Z7" i="8"/>
  <c r="AA7" i="8" s="1"/>
  <c r="AC7" i="8"/>
  <c r="AH7" i="8"/>
  <c r="AC9" i="8"/>
  <c r="N30" i="7"/>
  <c r="AF11" i="8" s="1"/>
  <c r="AG11" i="8" s="1"/>
  <c r="Z11" i="8"/>
  <c r="AA11" i="8" s="1"/>
  <c r="AH11" i="8"/>
  <c r="AC11" i="8"/>
  <c r="N35" i="7"/>
  <c r="AF12" i="8" s="1"/>
  <c r="AG12" i="8" s="1"/>
  <c r="Z12" i="8"/>
  <c r="AA12" i="8" s="1"/>
  <c r="AH12" i="8"/>
  <c r="AC12" i="8"/>
  <c r="AH14" i="8"/>
  <c r="Y14" i="8"/>
  <c r="Y15" i="8"/>
  <c r="AH15" i="8"/>
  <c r="AC16" i="8"/>
  <c r="M55" i="7"/>
  <c r="AD18" i="8" s="1"/>
  <c r="AE18" i="8" s="1"/>
  <c r="Z18" i="8"/>
  <c r="AA18" i="8" s="1"/>
  <c r="AC18" i="8"/>
  <c r="AH18" i="8"/>
  <c r="Y23" i="8"/>
  <c r="AH23" i="8"/>
  <c r="AC24" i="8"/>
  <c r="AH24" i="8"/>
  <c r="AA25" i="8"/>
  <c r="K85" i="7"/>
  <c r="X26" i="8" s="1"/>
  <c r="W26" i="8"/>
  <c r="AA26" i="8" s="1"/>
  <c r="N90" i="7"/>
  <c r="AF27" i="8" s="1"/>
  <c r="AG27" i="8" s="1"/>
  <c r="Z27" i="8"/>
  <c r="AA27" i="8" s="1"/>
  <c r="AH27" i="8"/>
  <c r="AC27" i="8"/>
  <c r="K98" i="7"/>
  <c r="X29" i="8" s="1"/>
  <c r="W29" i="8"/>
  <c r="AG29" i="8" s="1"/>
  <c r="M105" i="7"/>
  <c r="AD31" i="8" s="1"/>
  <c r="AE31" i="8" s="1"/>
  <c r="Z31" i="8"/>
  <c r="AA31" i="8" s="1"/>
  <c r="AH31" i="8"/>
  <c r="AC31" i="8"/>
  <c r="AA32" i="8"/>
  <c r="Y34" i="8"/>
  <c r="AH34" i="8"/>
  <c r="AH36" i="8"/>
  <c r="Y36" i="8"/>
  <c r="N142" i="7"/>
  <c r="AF38" i="8" s="1"/>
  <c r="AG38" i="8" s="1"/>
  <c r="Z38" i="8"/>
  <c r="AA38" i="8" s="1"/>
  <c r="AC38" i="8"/>
  <c r="AH38" i="8"/>
  <c r="K147" i="7"/>
  <c r="X39" i="8" s="1"/>
  <c r="W39" i="8"/>
  <c r="AA39" i="8" s="1"/>
  <c r="Y41" i="8"/>
  <c r="AH41" i="8"/>
  <c r="Y42" i="8"/>
  <c r="AH42" i="8"/>
  <c r="Y43" i="8"/>
  <c r="AH43" i="8"/>
  <c r="M159" i="7"/>
  <c r="AD44" i="8" s="1"/>
  <c r="AE44" i="8" s="1"/>
  <c r="Z44" i="8"/>
  <c r="AA44" i="8" s="1"/>
  <c r="AC44" i="8"/>
  <c r="AH44" i="8"/>
  <c r="N162" i="7"/>
  <c r="AF45" i="8" s="1"/>
  <c r="AG45" i="8" s="1"/>
  <c r="Z45" i="8"/>
  <c r="AA45" i="8" s="1"/>
  <c r="AC45" i="8"/>
  <c r="AH45" i="8"/>
  <c r="N175" i="7"/>
  <c r="AF48" i="8" s="1"/>
  <c r="AG48" i="8" s="1"/>
  <c r="Z48" i="8"/>
  <c r="AA48" i="8" s="1"/>
  <c r="AH48" i="8"/>
  <c r="AC48" i="8"/>
  <c r="N183" i="7"/>
  <c r="AF50" i="8" s="1"/>
  <c r="AG50" i="8" s="1"/>
  <c r="Z50" i="8"/>
  <c r="AA50" i="8" s="1"/>
  <c r="AH50" i="8"/>
  <c r="AC50" i="8"/>
  <c r="N191" i="7"/>
  <c r="AF52" i="8" s="1"/>
  <c r="AG52" i="8" s="1"/>
  <c r="Z52" i="8"/>
  <c r="AA52" i="8" s="1"/>
  <c r="AC52" i="8"/>
  <c r="AH52" i="8"/>
  <c r="N201" i="7"/>
  <c r="AF54" i="8" s="1"/>
  <c r="AG54" i="8" s="1"/>
  <c r="Z54" i="8"/>
  <c r="AA54" i="8" s="1"/>
  <c r="N221" i="7"/>
  <c r="AF58" i="8" s="1"/>
  <c r="AG58" i="8" s="1"/>
  <c r="Z58" i="8"/>
  <c r="AA58" i="8" s="1"/>
  <c r="AC58" i="8"/>
  <c r="AH58" i="8"/>
  <c r="N230" i="7"/>
  <c r="AF60" i="8" s="1"/>
  <c r="AG60" i="8" s="1"/>
  <c r="Z60" i="8"/>
  <c r="AA60" i="8" s="1"/>
  <c r="AC60" i="8"/>
  <c r="AH60" i="8"/>
  <c r="M236" i="7"/>
  <c r="AD61" i="8" s="1"/>
  <c r="AE61" i="8" s="1"/>
  <c r="Z61" i="8"/>
  <c r="AA61" i="8" s="1"/>
  <c r="AC61" i="8"/>
  <c r="AH61" i="8"/>
  <c r="M249" i="7"/>
  <c r="AD65" i="8" s="1"/>
  <c r="AE65" i="8" s="1"/>
  <c r="Z65" i="8"/>
  <c r="AA65" i="8" s="1"/>
  <c r="AC65" i="8"/>
  <c r="AH65" i="8"/>
  <c r="N252" i="7"/>
  <c r="AF66" i="8" s="1"/>
  <c r="AG66" i="8" s="1"/>
  <c r="Z66" i="8"/>
  <c r="AA66" i="8" s="1"/>
  <c r="AH66" i="8"/>
  <c r="AC66" i="8"/>
  <c r="N277" i="7"/>
  <c r="AF71" i="8" s="1"/>
  <c r="AG71" i="8" s="1"/>
  <c r="Z71" i="8"/>
  <c r="AA71" i="8" s="1"/>
  <c r="AH71" i="8"/>
  <c r="AC71" i="8"/>
  <c r="M282" i="7"/>
  <c r="AD73" i="8" s="1"/>
  <c r="AE73" i="8" s="1"/>
  <c r="Z73" i="8"/>
  <c r="AA73" i="8" s="1"/>
  <c r="AC73" i="8"/>
  <c r="AH73" i="8"/>
  <c r="M285" i="7"/>
  <c r="AD74" i="8" s="1"/>
  <c r="AE74" i="8" s="1"/>
  <c r="Z74" i="8"/>
  <c r="AA74" i="8" s="1"/>
  <c r="AC74" i="8"/>
  <c r="AH74" i="8"/>
  <c r="M289" i="7"/>
  <c r="AD75" i="8" s="1"/>
  <c r="AE75" i="8" s="1"/>
  <c r="Z75" i="8"/>
  <c r="AA75" i="8" s="1"/>
  <c r="AC75" i="8"/>
  <c r="AH75" i="8"/>
  <c r="Y76" i="8"/>
  <c r="AH76" i="8"/>
  <c r="AC79" i="8"/>
  <c r="AH79" i="8"/>
  <c r="M318" i="7"/>
  <c r="AD83" i="8" s="1"/>
  <c r="AE83" i="8" s="1"/>
  <c r="Z83" i="8"/>
  <c r="AA83" i="8" s="1"/>
  <c r="AC83" i="8"/>
  <c r="AH83" i="8"/>
  <c r="N321" i="7"/>
  <c r="AF84" i="8" s="1"/>
  <c r="AG84" i="8" s="1"/>
  <c r="Z84" i="8"/>
  <c r="AA84" i="8" s="1"/>
  <c r="AC84" i="8"/>
  <c r="AH84" i="8"/>
  <c r="M331" i="7"/>
  <c r="AD87" i="8" s="1"/>
  <c r="AE87" i="8" s="1"/>
  <c r="Z87" i="8"/>
  <c r="AA87" i="8" s="1"/>
  <c r="AC87" i="8"/>
  <c r="AH87" i="8"/>
  <c r="M335" i="7"/>
  <c r="AD88" i="8" s="1"/>
  <c r="AE88" i="8" s="1"/>
  <c r="Z88" i="8"/>
  <c r="AA88" i="8" s="1"/>
  <c r="AC88" i="8"/>
  <c r="AH88" i="8"/>
  <c r="M344" i="7"/>
  <c r="AD90" i="8" s="1"/>
  <c r="AE90" i="8" s="1"/>
  <c r="Z90" i="8"/>
  <c r="AA90" i="8" s="1"/>
  <c r="AC90" i="8"/>
  <c r="AH90" i="8"/>
  <c r="M354" i="7"/>
  <c r="AD92" i="8" s="1"/>
  <c r="AE92" i="8" s="1"/>
  <c r="Z92" i="8"/>
  <c r="AA92" i="8" s="1"/>
  <c r="AH92" i="8"/>
  <c r="AC92" i="8"/>
  <c r="AH95" i="8"/>
  <c r="AC95" i="8"/>
  <c r="Y97" i="8"/>
  <c r="AH97" i="8"/>
  <c r="AC102" i="8"/>
  <c r="AH102" i="8"/>
  <c r="AC103" i="8"/>
  <c r="M399" i="7"/>
  <c r="AD104" i="8" s="1"/>
  <c r="AE104" i="8" s="1"/>
  <c r="Z104" i="8"/>
  <c r="AA104" i="8" s="1"/>
  <c r="AH104" i="8"/>
  <c r="AC104" i="8"/>
  <c r="M406" i="7"/>
  <c r="AD106" i="8" s="1"/>
  <c r="AE106" i="8" s="1"/>
  <c r="Z106" i="8"/>
  <c r="AA106" i="8" s="1"/>
  <c r="AC106" i="8"/>
  <c r="AH106" i="8"/>
  <c r="Y107" i="8"/>
  <c r="AH107" i="8"/>
  <c r="AC109" i="8"/>
  <c r="AH109" i="8"/>
  <c r="AG109" i="8"/>
  <c r="AE109" i="8"/>
  <c r="Y109" i="8"/>
  <c r="AA109" i="8"/>
  <c r="AH114" i="8"/>
  <c r="Y114" i="8"/>
  <c r="AH115" i="8"/>
  <c r="Y115" i="8"/>
  <c r="M449" i="7"/>
  <c r="AD119" i="8" s="1"/>
  <c r="AE119" i="8" s="1"/>
  <c r="Z119" i="8"/>
  <c r="AA119" i="8" s="1"/>
  <c r="AH119" i="8"/>
  <c r="AC119" i="8"/>
  <c r="M455" i="7"/>
  <c r="AD121" i="8" s="1"/>
  <c r="AE121" i="8" s="1"/>
  <c r="Z121" i="8"/>
  <c r="AA121" i="8" s="1"/>
  <c r="AC121" i="8"/>
  <c r="AH121" i="8"/>
  <c r="M458" i="7"/>
  <c r="AD122" i="8" s="1"/>
  <c r="AE122" i="8" s="1"/>
  <c r="Z122" i="8"/>
  <c r="AA122" i="8" s="1"/>
  <c r="AH122" i="8"/>
  <c r="AC122" i="8"/>
  <c r="M470" i="7"/>
  <c r="AD124" i="8" s="1"/>
  <c r="AE124" i="8" s="1"/>
  <c r="Z124" i="8"/>
  <c r="AA124" i="8" s="1"/>
  <c r="AH124" i="8"/>
  <c r="AC124" i="8"/>
  <c r="M484" i="7"/>
  <c r="AD126" i="8" s="1"/>
  <c r="AE126" i="8" s="1"/>
  <c r="Z126" i="8"/>
  <c r="AA126" i="8" s="1"/>
  <c r="AH126" i="8"/>
  <c r="AC126" i="8"/>
  <c r="M490" i="7"/>
  <c r="AD127" i="8" s="1"/>
  <c r="AE127" i="8" s="1"/>
  <c r="Z127" i="8"/>
  <c r="AA127" i="8" s="1"/>
  <c r="AH127" i="8"/>
  <c r="AC127" i="8"/>
  <c r="M496" i="7"/>
  <c r="AD129" i="8" s="1"/>
  <c r="AE129" i="8" s="1"/>
  <c r="Z129" i="8"/>
  <c r="AA129" i="8" s="1"/>
  <c r="AH129" i="8"/>
  <c r="AC129" i="8"/>
  <c r="M509" i="7"/>
  <c r="AD134" i="8" s="1"/>
  <c r="AE134" i="8" s="1"/>
  <c r="Z134" i="8"/>
  <c r="AA134" i="8" s="1"/>
  <c r="AC134" i="8"/>
  <c r="AH134" i="8"/>
  <c r="AA147" i="8"/>
  <c r="AC153" i="8"/>
  <c r="AH153" i="8"/>
  <c r="N599" i="7"/>
  <c r="AF156" i="8" s="1"/>
  <c r="AG156" i="8" s="1"/>
  <c r="Z156" i="8"/>
  <c r="AA156" i="8" s="1"/>
  <c r="AC156" i="8"/>
  <c r="AH156" i="8"/>
  <c r="N605" i="7"/>
  <c r="AF157" i="8" s="1"/>
  <c r="AG157" i="8" s="1"/>
  <c r="Z157" i="8"/>
  <c r="AA157" i="8" s="1"/>
  <c r="AC157" i="8"/>
  <c r="AH157" i="8"/>
  <c r="AC160" i="8"/>
  <c r="AH160" i="8"/>
  <c r="N626" i="7"/>
  <c r="AF161" i="8" s="1"/>
  <c r="AG161" i="8" s="1"/>
  <c r="Z161" i="8"/>
  <c r="AA161" i="8" s="1"/>
  <c r="AC161" i="8"/>
  <c r="AH161" i="8"/>
  <c r="M685" i="7"/>
  <c r="AD173" i="8" s="1"/>
  <c r="AE173" i="8" s="1"/>
  <c r="Z173" i="8"/>
  <c r="AA173" i="8" s="1"/>
  <c r="AC173" i="8"/>
  <c r="AH173" i="8"/>
  <c r="M688" i="7"/>
  <c r="AD174" i="8" s="1"/>
  <c r="AE174" i="8" s="1"/>
  <c r="Z174" i="8"/>
  <c r="AA174" i="8" s="1"/>
  <c r="AC174" i="8"/>
  <c r="AH174" i="8"/>
  <c r="N691" i="7"/>
  <c r="AF175" i="8" s="1"/>
  <c r="AG175" i="8" s="1"/>
  <c r="Z175" i="8"/>
  <c r="AA175" i="8" s="1"/>
  <c r="AH175" i="8"/>
  <c r="AC175" i="8"/>
  <c r="AC182" i="8"/>
  <c r="AH182" i="8"/>
  <c r="AH191" i="8"/>
  <c r="Y191" i="8"/>
  <c r="M815" i="7"/>
  <c r="AD208" i="8" s="1"/>
  <c r="AE208" i="8" s="1"/>
  <c r="Z208" i="8"/>
  <c r="AA208" i="8" s="1"/>
  <c r="AC208" i="8"/>
  <c r="AH208" i="8"/>
  <c r="AH210" i="8"/>
  <c r="AC210" i="8"/>
  <c r="N846" i="7"/>
  <c r="AF215" i="8" s="1"/>
  <c r="AG215" i="8" s="1"/>
  <c r="Z215" i="8"/>
  <c r="AA215" i="8" s="1"/>
  <c r="AC215" i="8"/>
  <c r="AH215" i="8"/>
  <c r="N887" i="7"/>
  <c r="AF224" i="8" s="1"/>
  <c r="AG224" i="8" s="1"/>
  <c r="Z224" i="8"/>
  <c r="AA224" i="8" s="1"/>
  <c r="AC224" i="8"/>
  <c r="AH224" i="8"/>
  <c r="N892" i="7"/>
  <c r="AF225" i="8" s="1"/>
  <c r="AG225" i="8" s="1"/>
  <c r="Z225" i="8"/>
  <c r="AA225" i="8" s="1"/>
  <c r="AH225" i="8"/>
  <c r="AC225" i="8"/>
  <c r="AC230" i="8"/>
  <c r="AH230" i="8"/>
  <c r="N920" i="7"/>
  <c r="AF234" i="8" s="1"/>
  <c r="AG234" i="8" s="1"/>
  <c r="Z234" i="8"/>
  <c r="AA234" i="8" s="1"/>
  <c r="AC234" i="8"/>
  <c r="AH234" i="8"/>
  <c r="N923" i="7"/>
  <c r="AF235" i="8" s="1"/>
  <c r="AG235" i="8" s="1"/>
  <c r="Z235" i="8"/>
  <c r="AA235" i="8" s="1"/>
  <c r="AC235" i="8"/>
  <c r="AH235" i="8"/>
  <c r="N933" i="7"/>
  <c r="AF237" i="8" s="1"/>
  <c r="AG237" i="8" s="1"/>
  <c r="Z237" i="8"/>
  <c r="AA237" i="8" s="1"/>
  <c r="AH237" i="8"/>
  <c r="AC237" i="8"/>
  <c r="M939" i="7"/>
  <c r="AD238" i="8" s="1"/>
  <c r="AE238" i="8" s="1"/>
  <c r="Z238" i="8"/>
  <c r="AA238" i="8" s="1"/>
  <c r="AC238" i="8"/>
  <c r="AH238" i="8"/>
  <c r="N943" i="7"/>
  <c r="AF239" i="8" s="1"/>
  <c r="AG239" i="8" s="1"/>
  <c r="Z239" i="8"/>
  <c r="AA239" i="8" s="1"/>
  <c r="AC239" i="8"/>
  <c r="AH239" i="8"/>
  <c r="Y240" i="8"/>
  <c r="AH240" i="8"/>
  <c r="AH253" i="8"/>
  <c r="AC253" i="8"/>
  <c r="AC258" i="8"/>
  <c r="AH258" i="8"/>
  <c r="N1017" i="7"/>
  <c r="AF259" i="8" s="1"/>
  <c r="AG259" i="8" s="1"/>
  <c r="Z259" i="8"/>
  <c r="AA259" i="8" s="1"/>
  <c r="AC259" i="8"/>
  <c r="AH259" i="8"/>
  <c r="N1025" i="7"/>
  <c r="AF260" i="8" s="1"/>
  <c r="AG260" i="8" s="1"/>
  <c r="Z260" i="8"/>
  <c r="AA260" i="8" s="1"/>
  <c r="AC260" i="8"/>
  <c r="AH260" i="8"/>
  <c r="AC262" i="8"/>
  <c r="AH262" i="8"/>
  <c r="M1041" i="7"/>
  <c r="AD263" i="8" s="1"/>
  <c r="AE263" i="8" s="1"/>
  <c r="Z263" i="8"/>
  <c r="AA263" i="8" s="1"/>
  <c r="AC263" i="8"/>
  <c r="AH263" i="8"/>
  <c r="N1044" i="7"/>
  <c r="AF264" i="8" s="1"/>
  <c r="AG264" i="8" s="1"/>
  <c r="Z264" i="8"/>
  <c r="AA264" i="8" s="1"/>
  <c r="AC264" i="8"/>
  <c r="AH264" i="8"/>
  <c r="M1067" i="7"/>
  <c r="AD270" i="8" s="1"/>
  <c r="AE270" i="8" s="1"/>
  <c r="Z270" i="8"/>
  <c r="AA270" i="8" s="1"/>
  <c r="AH270" i="8"/>
  <c r="AC270" i="8"/>
  <c r="N1071" i="7"/>
  <c r="AF271" i="8" s="1"/>
  <c r="AG271" i="8" s="1"/>
  <c r="Z271" i="8"/>
  <c r="AA271" i="8" s="1"/>
  <c r="AC271" i="8"/>
  <c r="AH271" i="8"/>
  <c r="M1075" i="7"/>
  <c r="AD272" i="8" s="1"/>
  <c r="AE272" i="8" s="1"/>
  <c r="Z272" i="8"/>
  <c r="AA272" i="8" s="1"/>
  <c r="AC272" i="8"/>
  <c r="AH272" i="8"/>
  <c r="M1078" i="7"/>
  <c r="AD273" i="8" s="1"/>
  <c r="AE273" i="8" s="1"/>
  <c r="Z273" i="8"/>
  <c r="AA273" i="8" s="1"/>
  <c r="AC273" i="8"/>
  <c r="AH273" i="8"/>
  <c r="N1081" i="7"/>
  <c r="AF274" i="8" s="1"/>
  <c r="AG274" i="8" s="1"/>
  <c r="Z274" i="8"/>
  <c r="AA274" i="8" s="1"/>
  <c r="AC274" i="8"/>
  <c r="AH274" i="8"/>
  <c r="N1085" i="7"/>
  <c r="AF275" i="8" s="1"/>
  <c r="AG275" i="8" s="1"/>
  <c r="Z275" i="8"/>
  <c r="AA275" i="8" s="1"/>
  <c r="AC275" i="8"/>
  <c r="AH275" i="8"/>
  <c r="N975" i="7"/>
  <c r="AF247" i="8" s="1"/>
  <c r="AG247" i="8" s="1"/>
  <c r="M307" i="7"/>
  <c r="AD79" i="8" s="1"/>
  <c r="AE79" i="8" s="1"/>
  <c r="L313" i="7"/>
  <c r="M391" i="7"/>
  <c r="AD102" i="8" s="1"/>
  <c r="AE102" i="8" s="1"/>
  <c r="M493" i="7"/>
  <c r="AD128" i="8" s="1"/>
  <c r="AE128" i="8" s="1"/>
  <c r="M620" i="7"/>
  <c r="AD160" i="8" s="1"/>
  <c r="AE160" i="8" s="1"/>
  <c r="M76" i="7"/>
  <c r="AD24" i="8" s="1"/>
  <c r="AE24" i="8" s="1"/>
  <c r="M81" i="7"/>
  <c r="AD25" i="8" s="1"/>
  <c r="AE25" i="8" s="1"/>
  <c r="M49" i="7"/>
  <c r="AD16" i="8" s="1"/>
  <c r="AE16" i="8" s="1"/>
  <c r="M739" i="7"/>
  <c r="AD187" i="8" s="1"/>
  <c r="AE187" i="8" s="1"/>
  <c r="M892" i="7"/>
  <c r="AD225" i="8" s="1"/>
  <c r="AE225" i="8" s="1"/>
  <c r="M910" i="7"/>
  <c r="AD230" i="8" s="1"/>
  <c r="AE230" i="8" s="1"/>
  <c r="M1006" i="7"/>
  <c r="AD256" i="8" s="1"/>
  <c r="AE256" i="8" s="1"/>
  <c r="M1017" i="7"/>
  <c r="AD259" i="8" s="1"/>
  <c r="AE259" i="8" s="1"/>
  <c r="M1044" i="7"/>
  <c r="AD264" i="8" s="1"/>
  <c r="AE264" i="8" s="1"/>
  <c r="M1057" i="7"/>
  <c r="AD268" i="8" s="1"/>
  <c r="AE268" i="8" s="1"/>
  <c r="L1063" i="7"/>
  <c r="M22" i="7"/>
  <c r="AD9" i="8" s="1"/>
  <c r="AE9" i="8" s="1"/>
  <c r="M98" i="7"/>
  <c r="AD29" i="8" s="1"/>
  <c r="N110" i="7"/>
  <c r="AF32" i="8" s="1"/>
  <c r="AG32" i="8" s="1"/>
  <c r="N119" i="7"/>
  <c r="AF33" i="8" s="1"/>
  <c r="M147" i="7"/>
  <c r="AD39" i="8" s="1"/>
  <c r="AE39" i="8" s="1"/>
  <c r="M183" i="7"/>
  <c r="AD50" i="8" s="1"/>
  <c r="AE50" i="8" s="1"/>
  <c r="M191" i="7"/>
  <c r="AD52" i="8" s="1"/>
  <c r="AE52" i="8" s="1"/>
  <c r="L363" i="7"/>
  <c r="AB94" i="8" s="1"/>
  <c r="L403" i="7"/>
  <c r="M566" i="7"/>
  <c r="AD147" i="8" s="1"/>
  <c r="AE147" i="8" s="1"/>
  <c r="M681" i="7"/>
  <c r="AD172" i="8" s="1"/>
  <c r="AE172" i="8" s="1"/>
  <c r="M252" i="7"/>
  <c r="AD66" i="8" s="1"/>
  <c r="AE66" i="8" s="1"/>
  <c r="M277" i="7"/>
  <c r="AD71" i="8" s="1"/>
  <c r="AE71" i="8" s="1"/>
  <c r="M321" i="7"/>
  <c r="AD84" i="8" s="1"/>
  <c r="AE84" i="8" s="1"/>
  <c r="M424" i="7"/>
  <c r="AD111" i="8" s="1"/>
  <c r="AE111" i="8" s="1"/>
  <c r="M523" i="7"/>
  <c r="AD139" i="8" s="1"/>
  <c r="AE139" i="8" s="1"/>
  <c r="M599" i="7"/>
  <c r="AD156" i="8" s="1"/>
  <c r="AE156" i="8" s="1"/>
  <c r="M626" i="7"/>
  <c r="AD161" i="8" s="1"/>
  <c r="AE161" i="8" s="1"/>
  <c r="M734" i="7"/>
  <c r="AD186" i="8" s="1"/>
  <c r="AE186" i="8" s="1"/>
  <c r="M763" i="7"/>
  <c r="AD194" i="8" s="1"/>
  <c r="AE194" i="8" s="1"/>
  <c r="M770" i="7"/>
  <c r="AD196" i="8" s="1"/>
  <c r="AE196" i="8" s="1"/>
  <c r="M887" i="7"/>
  <c r="AD224" i="8" s="1"/>
  <c r="AE224" i="8" s="1"/>
  <c r="M933" i="7"/>
  <c r="AD237" i="8" s="1"/>
  <c r="AE237" i="8" s="1"/>
  <c r="M991" i="7"/>
  <c r="AD252" i="8" s="1"/>
  <c r="AE252" i="8" s="1"/>
  <c r="M997" i="7"/>
  <c r="AD254" i="8" s="1"/>
  <c r="AE254" i="8" s="1"/>
  <c r="M1025" i="7"/>
  <c r="AD260" i="8" s="1"/>
  <c r="AE260" i="8" s="1"/>
  <c r="M1035" i="7"/>
  <c r="AD262" i="8" s="1"/>
  <c r="AE262" i="8" s="1"/>
  <c r="M1085" i="7"/>
  <c r="AD275" i="8" s="1"/>
  <c r="AE275" i="8" s="1"/>
  <c r="M7" i="7"/>
  <c r="AD4" i="8" s="1"/>
  <c r="AE4" i="8" s="1"/>
  <c r="L10" i="7"/>
  <c r="M58" i="7"/>
  <c r="AD19" i="8" s="1"/>
  <c r="AE19" i="8" s="1"/>
  <c r="M85" i="7"/>
  <c r="AD26" i="8" s="1"/>
  <c r="AE26" i="8" s="1"/>
  <c r="M90" i="7"/>
  <c r="AD27" i="8" s="1"/>
  <c r="AE27" i="8" s="1"/>
  <c r="M142" i="7"/>
  <c r="AD38" i="8" s="1"/>
  <c r="AE38" i="8" s="1"/>
  <c r="M162" i="7"/>
  <c r="AD45" i="8" s="1"/>
  <c r="AE45" i="8" s="1"/>
  <c r="L213" i="7"/>
  <c r="AB57" i="8" s="1"/>
  <c r="M395" i="7"/>
  <c r="AD103" i="8" s="1"/>
  <c r="AE103" i="8" s="1"/>
  <c r="M440" i="7"/>
  <c r="AD116" i="8" s="1"/>
  <c r="AE116" i="8" s="1"/>
  <c r="M605" i="7"/>
  <c r="AD157" i="8" s="1"/>
  <c r="AE157" i="8" s="1"/>
  <c r="M4" i="7"/>
  <c r="AD3" i="8" s="1"/>
  <c r="M13" i="7"/>
  <c r="AD6" i="8" s="1"/>
  <c r="AE6" i="8" s="1"/>
  <c r="M16" i="7"/>
  <c r="AD7" i="8" s="1"/>
  <c r="AE7" i="8" s="1"/>
  <c r="M18" i="7"/>
  <c r="AD8" i="8" s="1"/>
  <c r="AE8" i="8" s="1"/>
  <c r="K22" i="7"/>
  <c r="X9" i="8" s="1"/>
  <c r="Y9" i="8" s="1"/>
  <c r="N27" i="7"/>
  <c r="AF10" i="8" s="1"/>
  <c r="AG10" i="8" s="1"/>
  <c r="M30" i="7"/>
  <c r="AD11" i="8" s="1"/>
  <c r="AE11" i="8" s="1"/>
  <c r="M35" i="7"/>
  <c r="AD12" i="8" s="1"/>
  <c r="AE12" i="8" s="1"/>
  <c r="N42" i="7"/>
  <c r="AF13" i="8" s="1"/>
  <c r="AG13" i="8" s="1"/>
  <c r="N49" i="7"/>
  <c r="AF16" i="8" s="1"/>
  <c r="AG16" i="8" s="1"/>
  <c r="N62" i="7"/>
  <c r="AF20" i="8" s="1"/>
  <c r="AG20" i="8" s="1"/>
  <c r="N66" i="7"/>
  <c r="AF21" i="8" s="1"/>
  <c r="AG21" i="8" s="1"/>
  <c r="N69" i="7"/>
  <c r="AF22" i="8" s="1"/>
  <c r="AG22" i="8" s="1"/>
  <c r="N76" i="7"/>
  <c r="AF24" i="8" s="1"/>
  <c r="AG24" i="8" s="1"/>
  <c r="K81" i="7"/>
  <c r="X25" i="8" s="1"/>
  <c r="Y25" i="8" s="1"/>
  <c r="N85" i="7"/>
  <c r="AF26" i="8" s="1"/>
  <c r="N94" i="7"/>
  <c r="AF28" i="8" s="1"/>
  <c r="AG28" i="8" s="1"/>
  <c r="M94" i="7"/>
  <c r="AD28" i="8" s="1"/>
  <c r="AE28" i="8" s="1"/>
  <c r="N22" i="7"/>
  <c r="AF9" i="8" s="1"/>
  <c r="AG9" i="8" s="1"/>
  <c r="K49" i="7"/>
  <c r="X16" i="8" s="1"/>
  <c r="Y16" i="8" s="1"/>
  <c r="M101" i="7"/>
  <c r="AD30" i="8" s="1"/>
  <c r="AE30" i="8" s="1"/>
  <c r="K110" i="7"/>
  <c r="X32" i="8" s="1"/>
  <c r="Y32" i="8" s="1"/>
  <c r="M110" i="7"/>
  <c r="AD32" i="8" s="1"/>
  <c r="AE32" i="8" s="1"/>
  <c r="M119" i="7"/>
  <c r="AD33" i="8" s="1"/>
  <c r="AE33" i="8" s="1"/>
  <c r="N124" i="7"/>
  <c r="AF34" i="8" s="1"/>
  <c r="AG34" i="8" s="1"/>
  <c r="M126" i="7"/>
  <c r="AD35" i="8" s="1"/>
  <c r="AE35" i="8" s="1"/>
  <c r="M132" i="7"/>
  <c r="AD37" i="8" s="1"/>
  <c r="AE37" i="8" s="1"/>
  <c r="N147" i="7"/>
  <c r="AF39" i="8" s="1"/>
  <c r="AG39" i="8" s="1"/>
  <c r="M153" i="7"/>
  <c r="AD40" i="8" s="1"/>
  <c r="AE40" i="8" s="1"/>
  <c r="N159" i="7"/>
  <c r="AF44" i="8" s="1"/>
  <c r="AG44" i="8" s="1"/>
  <c r="M175" i="7"/>
  <c r="AD48" i="8" s="1"/>
  <c r="AE48" i="8" s="1"/>
  <c r="M178" i="7"/>
  <c r="AD49" i="8" s="1"/>
  <c r="AE49" i="8" s="1"/>
  <c r="M186" i="7"/>
  <c r="AD51" i="8" s="1"/>
  <c r="AE51" i="8" s="1"/>
  <c r="M194" i="7"/>
  <c r="AD53" i="8" s="1"/>
  <c r="AE53" i="8" s="1"/>
  <c r="M206" i="7"/>
  <c r="AD55" i="8" s="1"/>
  <c r="AE55" i="8" s="1"/>
  <c r="M221" i="7"/>
  <c r="AD58" i="8" s="1"/>
  <c r="AE58" i="8" s="1"/>
  <c r="N226" i="7"/>
  <c r="AF59" i="8" s="1"/>
  <c r="AG59" i="8" s="1"/>
  <c r="M230" i="7"/>
  <c r="AD60" i="8" s="1"/>
  <c r="AE60" i="8" s="1"/>
  <c r="L239" i="7"/>
  <c r="AB62" i="8" s="1"/>
  <c r="N239" i="7"/>
  <c r="AF62" i="8" s="1"/>
  <c r="AG62" i="8" s="1"/>
  <c r="M256" i="7"/>
  <c r="AD67" i="8" s="1"/>
  <c r="AE67" i="8" s="1"/>
  <c r="M275" i="7"/>
  <c r="AD70" i="8" s="1"/>
  <c r="AE70" i="8" s="1"/>
  <c r="M280" i="7"/>
  <c r="AD72" i="8" s="1"/>
  <c r="AE72" i="8" s="1"/>
  <c r="N282" i="7"/>
  <c r="AF73" i="8" s="1"/>
  <c r="AG73" i="8" s="1"/>
  <c r="N285" i="7"/>
  <c r="AF74" i="8" s="1"/>
  <c r="AG74" i="8" s="1"/>
  <c r="N289" i="7"/>
  <c r="AF75" i="8" s="1"/>
  <c r="AG75" i="8" s="1"/>
  <c r="K395" i="7"/>
  <c r="X103" i="8" s="1"/>
  <c r="Y103" i="8" s="1"/>
  <c r="N406" i="7"/>
  <c r="AF106" i="8" s="1"/>
  <c r="AG106" i="8" s="1"/>
  <c r="N101" i="7"/>
  <c r="AF30" i="8" s="1"/>
  <c r="AG30" i="8" s="1"/>
  <c r="N132" i="7"/>
  <c r="AF37" i="8" s="1"/>
  <c r="AG37" i="8" s="1"/>
  <c r="N186" i="7"/>
  <c r="AF51" i="8" s="1"/>
  <c r="AG51" i="8" s="1"/>
  <c r="N275" i="7"/>
  <c r="AF70" i="8" s="1"/>
  <c r="AG70" i="8" s="1"/>
  <c r="N512" i="7"/>
  <c r="AF135" i="8" s="1"/>
  <c r="AG135" i="8" s="1"/>
  <c r="M537" i="7"/>
  <c r="AD141" i="8" s="1"/>
  <c r="AE141" i="8" s="1"/>
  <c r="N566" i="7"/>
  <c r="AF147" i="8" s="1"/>
  <c r="AG147" i="8" s="1"/>
  <c r="M592" i="7"/>
  <c r="AD153" i="8" s="1"/>
  <c r="AE153" i="8" s="1"/>
  <c r="N620" i="7"/>
  <c r="AF160" i="8" s="1"/>
  <c r="AG160" i="8" s="1"/>
  <c r="M630" i="7"/>
  <c r="AD163" i="8" s="1"/>
  <c r="AE163" i="8" s="1"/>
  <c r="M674" i="7"/>
  <c r="AD171" i="8" s="1"/>
  <c r="AE171" i="8" s="1"/>
  <c r="M691" i="7"/>
  <c r="AD175" i="8" s="1"/>
  <c r="AE175" i="8" s="1"/>
  <c r="N703" i="7"/>
  <c r="AF177" i="8" s="1"/>
  <c r="AG177" i="8" s="1"/>
  <c r="M719" i="7"/>
  <c r="AD182" i="8" s="1"/>
  <c r="AE182" i="8" s="1"/>
  <c r="M794" i="7"/>
  <c r="AD203" i="8" s="1"/>
  <c r="AE203" i="8" s="1"/>
  <c r="N815" i="7"/>
  <c r="AF208" i="8" s="1"/>
  <c r="AG208" i="8" s="1"/>
  <c r="M846" i="7"/>
  <c r="AD215" i="8" s="1"/>
  <c r="AE215" i="8" s="1"/>
  <c r="N856" i="7"/>
  <c r="AF219" i="8" s="1"/>
  <c r="AG219" i="8" s="1"/>
  <c r="M895" i="7"/>
  <c r="AD226" i="8" s="1"/>
  <c r="AE226" i="8" s="1"/>
  <c r="M920" i="7"/>
  <c r="AD234" i="8" s="1"/>
  <c r="AE234" i="8" s="1"/>
  <c r="M923" i="7"/>
  <c r="AD235" i="8" s="1"/>
  <c r="AE235" i="8" s="1"/>
  <c r="M943" i="7"/>
  <c r="AD239" i="8" s="1"/>
  <c r="AE239" i="8" s="1"/>
  <c r="M994" i="7"/>
  <c r="AD253" i="8" s="1"/>
  <c r="AE253" i="8" s="1"/>
  <c r="M1011" i="7"/>
  <c r="AD258" i="8" s="1"/>
  <c r="AE258" i="8" s="1"/>
  <c r="M1071" i="7"/>
  <c r="AD271" i="8" s="1"/>
  <c r="AE271" i="8" s="1"/>
  <c r="M1081" i="7"/>
  <c r="AD274" i="8" s="1"/>
  <c r="AE274" i="8" s="1"/>
  <c r="K566" i="7"/>
  <c r="X147" i="8" s="1"/>
  <c r="Y147" i="8" s="1"/>
  <c r="M824" i="7"/>
  <c r="AD210" i="8" s="1"/>
  <c r="AE210" i="8" s="1"/>
  <c r="N994" i="7"/>
  <c r="AF253" i="8" s="1"/>
  <c r="AG253" i="8" s="1"/>
  <c r="M270" i="8" l="1"/>
  <c r="N270" i="8"/>
  <c r="M253" i="8"/>
  <c r="N253" i="8"/>
  <c r="M237" i="8"/>
  <c r="N237" i="8"/>
  <c r="M225" i="8"/>
  <c r="N225" i="8"/>
  <c r="M210" i="8"/>
  <c r="N210" i="8"/>
  <c r="M191" i="8"/>
  <c r="N191" i="8"/>
  <c r="M175" i="8"/>
  <c r="N175" i="8"/>
  <c r="M134" i="8"/>
  <c r="N134" i="8"/>
  <c r="M121" i="8"/>
  <c r="N121" i="8"/>
  <c r="M109" i="8"/>
  <c r="N109" i="8"/>
  <c r="M107" i="8"/>
  <c r="N107" i="8"/>
  <c r="M106" i="8"/>
  <c r="N106" i="8"/>
  <c r="M95" i="8"/>
  <c r="N95" i="8"/>
  <c r="M92" i="8"/>
  <c r="N92" i="8"/>
  <c r="M71" i="8"/>
  <c r="N71" i="8"/>
  <c r="M66" i="8"/>
  <c r="N66" i="8"/>
  <c r="M50" i="8"/>
  <c r="N50" i="8"/>
  <c r="M48" i="8"/>
  <c r="N48" i="8"/>
  <c r="M36" i="8"/>
  <c r="N36" i="8"/>
  <c r="M15" i="8"/>
  <c r="N15" i="8"/>
  <c r="M3" i="8"/>
  <c r="N3" i="8"/>
  <c r="M257" i="8"/>
  <c r="N257" i="8"/>
  <c r="M256" i="8"/>
  <c r="N256" i="8"/>
  <c r="M254" i="8"/>
  <c r="N254" i="8"/>
  <c r="M205" i="8"/>
  <c r="N205" i="8"/>
  <c r="M204" i="8"/>
  <c r="N204" i="8"/>
  <c r="M187" i="8"/>
  <c r="N187" i="8"/>
  <c r="M186" i="8"/>
  <c r="N186" i="8"/>
  <c r="M177" i="8"/>
  <c r="N177" i="8"/>
  <c r="M140" i="8"/>
  <c r="N140" i="8"/>
  <c r="M139" i="8"/>
  <c r="N139" i="8"/>
  <c r="M136" i="8"/>
  <c r="N136" i="8"/>
  <c r="M131" i="8"/>
  <c r="N131" i="8"/>
  <c r="M130" i="8"/>
  <c r="N130" i="8"/>
  <c r="M128" i="8"/>
  <c r="N128" i="8"/>
  <c r="M113" i="8"/>
  <c r="N113" i="8"/>
  <c r="M108" i="8"/>
  <c r="N108" i="8"/>
  <c r="M55" i="8"/>
  <c r="N55" i="8"/>
  <c r="M54" i="8"/>
  <c r="N54" i="8"/>
  <c r="M30" i="8"/>
  <c r="N30" i="8"/>
  <c r="M28" i="8"/>
  <c r="N28" i="8"/>
  <c r="M19" i="8"/>
  <c r="N19" i="8"/>
  <c r="M17" i="8"/>
  <c r="N17" i="8"/>
  <c r="M13" i="8"/>
  <c r="N13" i="8"/>
  <c r="M10" i="8"/>
  <c r="N10" i="8"/>
  <c r="M275" i="8"/>
  <c r="N275" i="8"/>
  <c r="M274" i="8"/>
  <c r="N274" i="8"/>
  <c r="M273" i="8"/>
  <c r="N273" i="8"/>
  <c r="M272" i="8"/>
  <c r="N272" i="8"/>
  <c r="M271" i="8"/>
  <c r="N271" i="8"/>
  <c r="M264" i="8"/>
  <c r="N264" i="8"/>
  <c r="M263" i="8"/>
  <c r="N263" i="8"/>
  <c r="M262" i="8"/>
  <c r="N262" i="8"/>
  <c r="M260" i="8"/>
  <c r="N260" i="8"/>
  <c r="M259" i="8"/>
  <c r="N259" i="8"/>
  <c r="M258" i="8"/>
  <c r="N258" i="8"/>
  <c r="M240" i="8"/>
  <c r="N240" i="8"/>
  <c r="M239" i="8"/>
  <c r="N239" i="8"/>
  <c r="M238" i="8"/>
  <c r="N238" i="8"/>
  <c r="M235" i="8"/>
  <c r="N235" i="8"/>
  <c r="M234" i="8"/>
  <c r="N234" i="8"/>
  <c r="M230" i="8"/>
  <c r="N230" i="8"/>
  <c r="M224" i="8"/>
  <c r="N224" i="8"/>
  <c r="M215" i="8"/>
  <c r="N215" i="8"/>
  <c r="M208" i="8"/>
  <c r="N208" i="8"/>
  <c r="M182" i="8"/>
  <c r="N182" i="8"/>
  <c r="M174" i="8"/>
  <c r="N174" i="8"/>
  <c r="M173" i="8"/>
  <c r="N173" i="8"/>
  <c r="M161" i="8"/>
  <c r="N161" i="8"/>
  <c r="M160" i="8"/>
  <c r="N160" i="8"/>
  <c r="M157" i="8"/>
  <c r="N157" i="8"/>
  <c r="M156" i="8"/>
  <c r="N156" i="8"/>
  <c r="M153" i="8"/>
  <c r="N153" i="8"/>
  <c r="M129" i="8"/>
  <c r="N129" i="8"/>
  <c r="M127" i="8"/>
  <c r="N127" i="8"/>
  <c r="M126" i="8"/>
  <c r="N126" i="8"/>
  <c r="M124" i="8"/>
  <c r="N124" i="8"/>
  <c r="M122" i="8"/>
  <c r="N122" i="8"/>
  <c r="M119" i="8"/>
  <c r="N119" i="8"/>
  <c r="M115" i="8"/>
  <c r="N115" i="8"/>
  <c r="M114" i="8"/>
  <c r="N114" i="8"/>
  <c r="M104" i="8"/>
  <c r="N104" i="8"/>
  <c r="M102" i="8"/>
  <c r="N102" i="8"/>
  <c r="M97" i="8"/>
  <c r="N97" i="8"/>
  <c r="M90" i="8"/>
  <c r="N90" i="8"/>
  <c r="M88" i="8"/>
  <c r="N88" i="8"/>
  <c r="M87" i="8"/>
  <c r="N87" i="8"/>
  <c r="M84" i="8"/>
  <c r="N84" i="8"/>
  <c r="M83" i="8"/>
  <c r="N83" i="8"/>
  <c r="M79" i="8"/>
  <c r="N79" i="8"/>
  <c r="M76" i="8"/>
  <c r="N76" i="8"/>
  <c r="M75" i="8"/>
  <c r="N75" i="8"/>
  <c r="M74" i="8"/>
  <c r="N74" i="8"/>
  <c r="M73" i="8"/>
  <c r="N73" i="8"/>
  <c r="M65" i="8"/>
  <c r="N65" i="8"/>
  <c r="M61" i="8"/>
  <c r="N61" i="8"/>
  <c r="M60" i="8"/>
  <c r="N60" i="8"/>
  <c r="M58" i="8"/>
  <c r="N58" i="8"/>
  <c r="M52" i="8"/>
  <c r="N52" i="8"/>
  <c r="M45" i="8"/>
  <c r="N45" i="8"/>
  <c r="M44" i="8"/>
  <c r="N44" i="8"/>
  <c r="M43" i="8"/>
  <c r="N43" i="8"/>
  <c r="M42" i="8"/>
  <c r="N42" i="8"/>
  <c r="M41" i="8"/>
  <c r="N41" i="8"/>
  <c r="M38" i="8"/>
  <c r="N38" i="8"/>
  <c r="M34" i="8"/>
  <c r="N34" i="8"/>
  <c r="M31" i="8"/>
  <c r="N31" i="8"/>
  <c r="M27" i="8"/>
  <c r="N27" i="8"/>
  <c r="M24" i="8"/>
  <c r="N24" i="8"/>
  <c r="M23" i="8"/>
  <c r="N23" i="8"/>
  <c r="M18" i="8"/>
  <c r="N18" i="8"/>
  <c r="M14" i="8"/>
  <c r="N14" i="8"/>
  <c r="M12" i="8"/>
  <c r="N12" i="8"/>
  <c r="M11" i="8"/>
  <c r="N11" i="8"/>
  <c r="M7" i="8"/>
  <c r="N7" i="8"/>
  <c r="M6" i="8"/>
  <c r="N6" i="8"/>
  <c r="M268" i="8"/>
  <c r="N268" i="8"/>
  <c r="M265" i="8"/>
  <c r="N265" i="8"/>
  <c r="M252" i="8"/>
  <c r="N252" i="8"/>
  <c r="M247" i="8"/>
  <c r="N247" i="8"/>
  <c r="M242" i="8"/>
  <c r="N242" i="8"/>
  <c r="M226" i="8"/>
  <c r="N226" i="8"/>
  <c r="M221" i="8"/>
  <c r="N221" i="8"/>
  <c r="M219" i="8"/>
  <c r="N219" i="8"/>
  <c r="M203" i="8"/>
  <c r="N203" i="8"/>
  <c r="M202" i="8"/>
  <c r="N202" i="8"/>
  <c r="M196" i="8"/>
  <c r="N196" i="8"/>
  <c r="M194" i="8"/>
  <c r="N194" i="8"/>
  <c r="M181" i="8"/>
  <c r="N181" i="8"/>
  <c r="M172" i="8"/>
  <c r="N172" i="8"/>
  <c r="M171" i="8"/>
  <c r="N171" i="8"/>
  <c r="M167" i="8"/>
  <c r="N167" i="8"/>
  <c r="M163" i="8"/>
  <c r="N163" i="8"/>
  <c r="M162" i="8"/>
  <c r="N162" i="8"/>
  <c r="M141" i="8"/>
  <c r="N141" i="8"/>
  <c r="M138" i="8"/>
  <c r="N138" i="8"/>
  <c r="M135" i="8"/>
  <c r="N135" i="8"/>
  <c r="M116" i="8"/>
  <c r="N116" i="8"/>
  <c r="M111" i="8"/>
  <c r="N111" i="8"/>
  <c r="M77" i="8"/>
  <c r="N77" i="8"/>
  <c r="M72" i="8"/>
  <c r="N72" i="8"/>
  <c r="M70" i="8"/>
  <c r="N70" i="8"/>
  <c r="M67" i="8"/>
  <c r="N67" i="8"/>
  <c r="M59" i="8"/>
  <c r="N59" i="8"/>
  <c r="M56" i="8"/>
  <c r="N56" i="8"/>
  <c r="M53" i="8"/>
  <c r="N53" i="8"/>
  <c r="M51" i="8"/>
  <c r="N51" i="8"/>
  <c r="M49" i="8"/>
  <c r="N49" i="8"/>
  <c r="M47" i="8"/>
  <c r="N47" i="8"/>
  <c r="M46" i="8"/>
  <c r="N46" i="8"/>
  <c r="M40" i="8"/>
  <c r="N40" i="8"/>
  <c r="M37" i="8"/>
  <c r="N37" i="8"/>
  <c r="M35" i="8"/>
  <c r="N35" i="8"/>
  <c r="M22" i="8"/>
  <c r="N22" i="8"/>
  <c r="M21" i="8"/>
  <c r="N21" i="8"/>
  <c r="M20" i="8"/>
  <c r="N20" i="8"/>
  <c r="M8" i="8"/>
  <c r="N8" i="8"/>
  <c r="M4" i="8"/>
  <c r="N4" i="8"/>
  <c r="AG33" i="8"/>
  <c r="AG26" i="8"/>
  <c r="AA33" i="8"/>
  <c r="AC26" i="8"/>
  <c r="Y26" i="8"/>
  <c r="AE3" i="8"/>
  <c r="AG3" i="8"/>
  <c r="AF279" i="8"/>
  <c r="W279" i="8"/>
  <c r="X279" i="8"/>
  <c r="AA3" i="8"/>
  <c r="Z279" i="8"/>
  <c r="Y33" i="8"/>
  <c r="AE29" i="8"/>
  <c r="AC39" i="8"/>
  <c r="Y39" i="8"/>
  <c r="AH33" i="8"/>
  <c r="AH39" i="8"/>
  <c r="AC29" i="8"/>
  <c r="Y29" i="8"/>
  <c r="M403" i="7"/>
  <c r="AD105" i="8" s="1"/>
  <c r="AE105" i="8" s="1"/>
  <c r="AB105" i="8"/>
  <c r="AH103" i="8"/>
  <c r="AH16" i="8"/>
  <c r="AH32" i="8"/>
  <c r="AA29" i="8"/>
  <c r="AC62" i="8"/>
  <c r="AH62" i="8"/>
  <c r="AC57" i="8"/>
  <c r="AH57" i="8"/>
  <c r="M10" i="7"/>
  <c r="AD5" i="8" s="1"/>
  <c r="AE5" i="8" s="1"/>
  <c r="AB5" i="8"/>
  <c r="AH94" i="8"/>
  <c r="AC94" i="8"/>
  <c r="M1063" i="7"/>
  <c r="AD269" i="8" s="1"/>
  <c r="AE269" i="8" s="1"/>
  <c r="AB269" i="8"/>
  <c r="M313" i="7"/>
  <c r="AD81" i="8" s="1"/>
  <c r="AE81" i="8" s="1"/>
  <c r="AB81" i="8"/>
  <c r="AH29" i="8"/>
  <c r="AH26" i="8"/>
  <c r="AH9" i="8"/>
  <c r="AH147" i="8"/>
  <c r="AH25" i="8"/>
  <c r="M363" i="7"/>
  <c r="AD94" i="8" s="1"/>
  <c r="AE94" i="8" s="1"/>
  <c r="M213" i="7"/>
  <c r="AD57" i="8" s="1"/>
  <c r="AE57" i="8" s="1"/>
  <c r="M239" i="7"/>
  <c r="AD62" i="8" s="1"/>
  <c r="AE62" i="8" s="1"/>
  <c r="AF306" i="5"/>
  <c r="AF307" i="5"/>
  <c r="AF308" i="5"/>
  <c r="AF309" i="5"/>
  <c r="AF310" i="5"/>
  <c r="AF311" i="5"/>
  <c r="AF312" i="5"/>
  <c r="AF313" i="5"/>
  <c r="AG307" i="5"/>
  <c r="AG308" i="5"/>
  <c r="AG309" i="5"/>
  <c r="AG310" i="5"/>
  <c r="AG311" i="5"/>
  <c r="AG312" i="5"/>
  <c r="AG313" i="5"/>
  <c r="AD307" i="5"/>
  <c r="AD308" i="5"/>
  <c r="AD309" i="5"/>
  <c r="AD310" i="5"/>
  <c r="AD311" i="5"/>
  <c r="AD312" i="5"/>
  <c r="AD313" i="5"/>
  <c r="AB307" i="5"/>
  <c r="AB308" i="5"/>
  <c r="AB309" i="5"/>
  <c r="AB310" i="5"/>
  <c r="AB311" i="5"/>
  <c r="AB312" i="5"/>
  <c r="AB313" i="5"/>
  <c r="Z307" i="5"/>
  <c r="Z308" i="5"/>
  <c r="Z309" i="5"/>
  <c r="Z310" i="5"/>
  <c r="Z311" i="5"/>
  <c r="Z312" i="5"/>
  <c r="Z313" i="5"/>
  <c r="X307" i="5"/>
  <c r="X308" i="5"/>
  <c r="X309" i="5"/>
  <c r="X310" i="5"/>
  <c r="X311" i="5"/>
  <c r="X312" i="5"/>
  <c r="X313" i="5"/>
  <c r="D313" i="5"/>
  <c r="E313" i="5"/>
  <c r="F313" i="5"/>
  <c r="G313" i="5"/>
  <c r="H313" i="5"/>
  <c r="I313" i="5"/>
  <c r="J313" i="5"/>
  <c r="D312" i="5"/>
  <c r="E312" i="5"/>
  <c r="F312" i="5"/>
  <c r="G312" i="5"/>
  <c r="H312" i="5"/>
  <c r="I312" i="5"/>
  <c r="J312" i="5"/>
  <c r="D311" i="5"/>
  <c r="E311" i="5"/>
  <c r="F311" i="5"/>
  <c r="G311" i="5"/>
  <c r="H311" i="5"/>
  <c r="I311" i="5"/>
  <c r="J311" i="5"/>
  <c r="AG306" i="5"/>
  <c r="AB302" i="5"/>
  <c r="AG305" i="5"/>
  <c r="AG304" i="5"/>
  <c r="AG301" i="5"/>
  <c r="AG300" i="5"/>
  <c r="AG303" i="5"/>
  <c r="AF300" i="5"/>
  <c r="AF301" i="5"/>
  <c r="AF302" i="5"/>
  <c r="AF303" i="5"/>
  <c r="AF304" i="5"/>
  <c r="AF305" i="5"/>
  <c r="AD300" i="5"/>
  <c r="AD301" i="5"/>
  <c r="AD302" i="5"/>
  <c r="AD303" i="5"/>
  <c r="AD304" i="5"/>
  <c r="AD305" i="5"/>
  <c r="AD306" i="5"/>
  <c r="AB301" i="5"/>
  <c r="AB303" i="5"/>
  <c r="AB305" i="5"/>
  <c r="AB306" i="5"/>
  <c r="Y306" i="5"/>
  <c r="Z306" i="5" s="1"/>
  <c r="Y305" i="5"/>
  <c r="Z305" i="5" s="1"/>
  <c r="Y304" i="5"/>
  <c r="Z304" i="5" s="1"/>
  <c r="Y303" i="5"/>
  <c r="Z303" i="5" s="1"/>
  <c r="Y302" i="5"/>
  <c r="Z302" i="5" s="1"/>
  <c r="Y301" i="5"/>
  <c r="Z301" i="5" s="1"/>
  <c r="Y300" i="5"/>
  <c r="Z300" i="5" s="1"/>
  <c r="X301" i="5"/>
  <c r="X302" i="5"/>
  <c r="X303" i="5"/>
  <c r="X304" i="5"/>
  <c r="X305" i="5"/>
  <c r="X306" i="5"/>
  <c r="X300" i="5"/>
  <c r="D310" i="5"/>
  <c r="E310" i="5"/>
  <c r="F310" i="5"/>
  <c r="G310" i="5"/>
  <c r="H310" i="5"/>
  <c r="I310" i="5"/>
  <c r="J310" i="5"/>
  <c r="D309" i="5"/>
  <c r="E309" i="5"/>
  <c r="F309" i="5"/>
  <c r="G309" i="5"/>
  <c r="H309" i="5"/>
  <c r="I309" i="5"/>
  <c r="J309" i="5"/>
  <c r="D308" i="5"/>
  <c r="E308" i="5"/>
  <c r="F308" i="5"/>
  <c r="G308" i="5"/>
  <c r="H308" i="5"/>
  <c r="I308" i="5"/>
  <c r="J308" i="5"/>
  <c r="D307" i="5"/>
  <c r="E307" i="5"/>
  <c r="F307" i="5"/>
  <c r="G307" i="5"/>
  <c r="H307" i="5"/>
  <c r="I307" i="5"/>
  <c r="J307" i="5"/>
  <c r="D306" i="5"/>
  <c r="E306" i="5"/>
  <c r="F306" i="5"/>
  <c r="G306" i="5"/>
  <c r="H306" i="5"/>
  <c r="I306" i="5"/>
  <c r="J306" i="5"/>
  <c r="D305" i="5"/>
  <c r="E305" i="5"/>
  <c r="F305" i="5"/>
  <c r="G305" i="5"/>
  <c r="H305" i="5"/>
  <c r="I305" i="5"/>
  <c r="J305" i="5"/>
  <c r="D304" i="5"/>
  <c r="E304" i="5"/>
  <c r="F304" i="5"/>
  <c r="G304" i="5"/>
  <c r="H304" i="5"/>
  <c r="I304" i="5"/>
  <c r="J304" i="5"/>
  <c r="D303" i="5"/>
  <c r="E303" i="5"/>
  <c r="F303" i="5"/>
  <c r="G303" i="5"/>
  <c r="H303" i="5"/>
  <c r="I303" i="5"/>
  <c r="J303" i="5"/>
  <c r="D302" i="5"/>
  <c r="E302" i="5"/>
  <c r="F302" i="5"/>
  <c r="G302" i="5"/>
  <c r="H302" i="5"/>
  <c r="I302" i="5"/>
  <c r="J302" i="5"/>
  <c r="D301" i="5"/>
  <c r="E301" i="5"/>
  <c r="F301" i="5"/>
  <c r="G301" i="5"/>
  <c r="H301" i="5"/>
  <c r="I301" i="5"/>
  <c r="J301" i="5"/>
  <c r="D300" i="5"/>
  <c r="E300" i="5"/>
  <c r="F300" i="5"/>
  <c r="G300" i="5"/>
  <c r="H300" i="5"/>
  <c r="I300" i="5"/>
  <c r="J300" i="5"/>
  <c r="M147" i="8" l="1"/>
  <c r="N147" i="8"/>
  <c r="M26" i="8"/>
  <c r="N26" i="8"/>
  <c r="M57" i="8"/>
  <c r="N57" i="8"/>
  <c r="M62" i="8"/>
  <c r="N62" i="8"/>
  <c r="M16" i="8"/>
  <c r="N16" i="8"/>
  <c r="M39" i="8"/>
  <c r="N39" i="8"/>
  <c r="M25" i="8"/>
  <c r="N25" i="8"/>
  <c r="M9" i="8"/>
  <c r="N9" i="8"/>
  <c r="M29" i="8"/>
  <c r="N29" i="8"/>
  <c r="M94" i="8"/>
  <c r="N94" i="8"/>
  <c r="M32" i="8"/>
  <c r="N32" i="8"/>
  <c r="M103" i="8"/>
  <c r="N103" i="8"/>
  <c r="M33" i="8"/>
  <c r="N33" i="8"/>
  <c r="AA279" i="8"/>
  <c r="Y279" i="8"/>
  <c r="AG279" i="8"/>
  <c r="AB279" i="8"/>
  <c r="AD279" i="8"/>
  <c r="AE279" i="8" s="1"/>
  <c r="AC81" i="8"/>
  <c r="AH81" i="8"/>
  <c r="AH269" i="8"/>
  <c r="AC269" i="8"/>
  <c r="AC5" i="8"/>
  <c r="AH5" i="8"/>
  <c r="AC105" i="8"/>
  <c r="AH105" i="8"/>
  <c r="AG302" i="5"/>
  <c r="AB304" i="5"/>
  <c r="AB300" i="5"/>
  <c r="D296" i="5"/>
  <c r="E296" i="5"/>
  <c r="D280" i="5"/>
  <c r="E280" i="5"/>
  <c r="F280" i="5"/>
  <c r="G280" i="5"/>
  <c r="H280" i="5"/>
  <c r="I280" i="5"/>
  <c r="J280" i="5"/>
  <c r="D281" i="5"/>
  <c r="E281" i="5"/>
  <c r="F281" i="5"/>
  <c r="G281" i="5"/>
  <c r="H281" i="5"/>
  <c r="I281" i="5"/>
  <c r="J281" i="5"/>
  <c r="D282" i="5"/>
  <c r="E282" i="5"/>
  <c r="F282" i="5"/>
  <c r="G282" i="5"/>
  <c r="H282" i="5"/>
  <c r="I282" i="5"/>
  <c r="J282" i="5"/>
  <c r="D283" i="5"/>
  <c r="E283" i="5"/>
  <c r="F283" i="5"/>
  <c r="G283" i="5"/>
  <c r="H283" i="5"/>
  <c r="I283" i="5"/>
  <c r="J283" i="5"/>
  <c r="AG277" i="5"/>
  <c r="AG278" i="5"/>
  <c r="K278" i="5" s="1"/>
  <c r="AG279" i="5"/>
  <c r="AG280" i="5"/>
  <c r="K280" i="5" s="1"/>
  <c r="AG281" i="5"/>
  <c r="AG282" i="5"/>
  <c r="AG283" i="5"/>
  <c r="AG284" i="5"/>
  <c r="AG285" i="5"/>
  <c r="AG286" i="5"/>
  <c r="AG287" i="5"/>
  <c r="AG288" i="5"/>
  <c r="AG289" i="5"/>
  <c r="K289" i="5" s="1"/>
  <c r="AG290" i="5"/>
  <c r="K290" i="5" s="1"/>
  <c r="AG291" i="5"/>
  <c r="K291" i="5" s="1"/>
  <c r="AG292" i="5"/>
  <c r="AG293" i="5"/>
  <c r="AG294" i="5"/>
  <c r="K294" i="5" s="1"/>
  <c r="AG295" i="5"/>
  <c r="AG296" i="5"/>
  <c r="AG297" i="5"/>
  <c r="AG298" i="5"/>
  <c r="AG299" i="5"/>
  <c r="AF277" i="5"/>
  <c r="AF278" i="5"/>
  <c r="AF279" i="5"/>
  <c r="AF280" i="5"/>
  <c r="AF281" i="5"/>
  <c r="AF282" i="5"/>
  <c r="AF283" i="5"/>
  <c r="AF284" i="5"/>
  <c r="AF285" i="5"/>
  <c r="AF286" i="5"/>
  <c r="AF287" i="5"/>
  <c r="AF288" i="5"/>
  <c r="AF289" i="5"/>
  <c r="AF290" i="5"/>
  <c r="AF291" i="5"/>
  <c r="AF292" i="5"/>
  <c r="AF293" i="5"/>
  <c r="AF294" i="5"/>
  <c r="AF295" i="5"/>
  <c r="AF296" i="5"/>
  <c r="AF297" i="5"/>
  <c r="AF298" i="5"/>
  <c r="AF299" i="5"/>
  <c r="AD277" i="5"/>
  <c r="AD278" i="5"/>
  <c r="AD279" i="5"/>
  <c r="AD280" i="5"/>
  <c r="AD281" i="5"/>
  <c r="AD282" i="5"/>
  <c r="AD283" i="5"/>
  <c r="AD284" i="5"/>
  <c r="AD285" i="5"/>
  <c r="AD286" i="5"/>
  <c r="AD287" i="5"/>
  <c r="AD288" i="5"/>
  <c r="AD289" i="5"/>
  <c r="AD290" i="5"/>
  <c r="AD291" i="5"/>
  <c r="AD292" i="5"/>
  <c r="AD293" i="5"/>
  <c r="AD294" i="5"/>
  <c r="AD295" i="5"/>
  <c r="AD296" i="5"/>
  <c r="AD297" i="5"/>
  <c r="AD298" i="5"/>
  <c r="AD299" i="5"/>
  <c r="AB277" i="5"/>
  <c r="AB278" i="5"/>
  <c r="AB279" i="5"/>
  <c r="AB280" i="5"/>
  <c r="AB281" i="5"/>
  <c r="AB282" i="5"/>
  <c r="AB283" i="5"/>
  <c r="AB284" i="5"/>
  <c r="AB285" i="5"/>
  <c r="AB286" i="5"/>
  <c r="AB287" i="5"/>
  <c r="AB288" i="5"/>
  <c r="AB289" i="5"/>
  <c r="AB290" i="5"/>
  <c r="AB291" i="5"/>
  <c r="AB292" i="5"/>
  <c r="AB293" i="5"/>
  <c r="AB294" i="5"/>
  <c r="AB295" i="5"/>
  <c r="AB296" i="5"/>
  <c r="AB297" i="5"/>
  <c r="AB298" i="5"/>
  <c r="AB299" i="5"/>
  <c r="X277" i="5"/>
  <c r="X278" i="5"/>
  <c r="X279" i="5"/>
  <c r="X280" i="5"/>
  <c r="X281" i="5"/>
  <c r="X282" i="5"/>
  <c r="X283" i="5"/>
  <c r="X284" i="5"/>
  <c r="X285" i="5"/>
  <c r="X286" i="5"/>
  <c r="X287" i="5"/>
  <c r="X288" i="5"/>
  <c r="X289" i="5"/>
  <c r="X290" i="5"/>
  <c r="X291" i="5"/>
  <c r="X292" i="5"/>
  <c r="X293" i="5"/>
  <c r="X294" i="5"/>
  <c r="X295" i="5"/>
  <c r="X296" i="5"/>
  <c r="X297" i="5"/>
  <c r="X298" i="5"/>
  <c r="X299" i="5"/>
  <c r="Z277" i="5"/>
  <c r="Z278" i="5"/>
  <c r="Z279" i="5"/>
  <c r="Z280" i="5"/>
  <c r="Z281" i="5"/>
  <c r="Z282" i="5"/>
  <c r="Z283" i="5"/>
  <c r="Z284" i="5"/>
  <c r="Z285" i="5"/>
  <c r="Z286" i="5"/>
  <c r="Z287" i="5"/>
  <c r="Z288" i="5"/>
  <c r="Z289" i="5"/>
  <c r="Z290" i="5"/>
  <c r="Z291" i="5"/>
  <c r="Z292" i="5"/>
  <c r="Z293" i="5"/>
  <c r="Z294" i="5"/>
  <c r="Z295" i="5"/>
  <c r="Z296" i="5"/>
  <c r="Z297" i="5"/>
  <c r="Z298" i="5"/>
  <c r="Z299" i="5"/>
  <c r="J299" i="5"/>
  <c r="I299" i="5"/>
  <c r="H299" i="5"/>
  <c r="G299" i="5"/>
  <c r="F299" i="5"/>
  <c r="E299" i="5"/>
  <c r="D299" i="5"/>
  <c r="J298" i="5"/>
  <c r="I298" i="5"/>
  <c r="H298" i="5"/>
  <c r="G298" i="5"/>
  <c r="F298" i="5"/>
  <c r="E298" i="5"/>
  <c r="D298" i="5"/>
  <c r="J297" i="5"/>
  <c r="I297" i="5"/>
  <c r="H297" i="5"/>
  <c r="G297" i="5"/>
  <c r="F297" i="5"/>
  <c r="E297" i="5"/>
  <c r="D297" i="5"/>
  <c r="J296" i="5"/>
  <c r="I296" i="5"/>
  <c r="H296" i="5"/>
  <c r="G296" i="5"/>
  <c r="F296" i="5"/>
  <c r="J295" i="5"/>
  <c r="I295" i="5"/>
  <c r="H295" i="5"/>
  <c r="G295" i="5"/>
  <c r="F295" i="5"/>
  <c r="E295" i="5"/>
  <c r="J294" i="5"/>
  <c r="I294" i="5"/>
  <c r="H294" i="5"/>
  <c r="G294" i="5"/>
  <c r="F294" i="5"/>
  <c r="E294" i="5"/>
  <c r="D294" i="5"/>
  <c r="J293" i="5"/>
  <c r="I293" i="5"/>
  <c r="H293" i="5"/>
  <c r="G293" i="5"/>
  <c r="F293" i="5"/>
  <c r="E293" i="5"/>
  <c r="D293" i="5"/>
  <c r="J292" i="5"/>
  <c r="I292" i="5"/>
  <c r="H292" i="5"/>
  <c r="G292" i="5"/>
  <c r="F292" i="5"/>
  <c r="E292" i="5"/>
  <c r="D292" i="5"/>
  <c r="J291" i="5"/>
  <c r="I291" i="5"/>
  <c r="H291" i="5"/>
  <c r="G291" i="5"/>
  <c r="F291" i="5"/>
  <c r="E291" i="5"/>
  <c r="D291" i="5"/>
  <c r="J290" i="5"/>
  <c r="I290" i="5"/>
  <c r="H290" i="5"/>
  <c r="G290" i="5"/>
  <c r="F290" i="5"/>
  <c r="E290" i="5"/>
  <c r="D290" i="5"/>
  <c r="J289" i="5"/>
  <c r="I289" i="5"/>
  <c r="H289" i="5"/>
  <c r="G289" i="5"/>
  <c r="F289" i="5"/>
  <c r="E289" i="5"/>
  <c r="D289" i="5"/>
  <c r="J288" i="5"/>
  <c r="I288" i="5"/>
  <c r="H288" i="5"/>
  <c r="G288" i="5"/>
  <c r="F288" i="5"/>
  <c r="E288" i="5"/>
  <c r="D288" i="5"/>
  <c r="J287" i="5"/>
  <c r="I287" i="5"/>
  <c r="H287" i="5"/>
  <c r="G287" i="5"/>
  <c r="F287" i="5"/>
  <c r="E287" i="5"/>
  <c r="D287" i="5"/>
  <c r="J286" i="5"/>
  <c r="I286" i="5"/>
  <c r="H286" i="5"/>
  <c r="G286" i="5"/>
  <c r="F286" i="5"/>
  <c r="E286" i="5"/>
  <c r="D286" i="5"/>
  <c r="J285" i="5"/>
  <c r="I285" i="5"/>
  <c r="H285" i="5"/>
  <c r="G285" i="5"/>
  <c r="F285" i="5"/>
  <c r="E285" i="5"/>
  <c r="D285" i="5"/>
  <c r="J284" i="5"/>
  <c r="I284" i="5"/>
  <c r="H284" i="5"/>
  <c r="G284" i="5"/>
  <c r="F284" i="5"/>
  <c r="E284" i="5"/>
  <c r="D284" i="5"/>
  <c r="J279" i="5"/>
  <c r="I279" i="5"/>
  <c r="H279" i="5"/>
  <c r="G279" i="5"/>
  <c r="F279" i="5"/>
  <c r="E279" i="5"/>
  <c r="D279" i="5"/>
  <c r="J278" i="5"/>
  <c r="I278" i="5"/>
  <c r="H278" i="5"/>
  <c r="G278" i="5"/>
  <c r="F278" i="5"/>
  <c r="E278" i="5"/>
  <c r="D278" i="5"/>
  <c r="J277" i="5"/>
  <c r="I277" i="5"/>
  <c r="H277" i="5"/>
  <c r="G277" i="5"/>
  <c r="F277" i="5"/>
  <c r="E277" i="5"/>
  <c r="D277" i="5"/>
  <c r="M269" i="8" l="1"/>
  <c r="N269" i="8"/>
  <c r="M105" i="8"/>
  <c r="N105" i="8"/>
  <c r="M5" i="8"/>
  <c r="N5" i="8"/>
  <c r="M81" i="8"/>
  <c r="N81" i="8"/>
  <c r="AH279" i="8"/>
  <c r="AC279" i="8"/>
  <c r="C4" i="5"/>
  <c r="N279" i="8" l="1"/>
  <c r="M279" i="8"/>
  <c r="J1261" i="4"/>
  <c r="B264" i="5"/>
  <c r="C264" i="5"/>
  <c r="L264" i="5"/>
  <c r="Q264" i="5"/>
  <c r="W264" i="5"/>
  <c r="V264" i="5"/>
  <c r="Y264" i="5"/>
  <c r="AA264" i="5"/>
  <c r="AC264" i="5"/>
  <c r="AE264" i="5"/>
  <c r="B265" i="5"/>
  <c r="C265" i="5"/>
  <c r="L265" i="5"/>
  <c r="Q265" i="5"/>
  <c r="W265" i="5"/>
  <c r="V265" i="5"/>
  <c r="Y265" i="5"/>
  <c r="AA265" i="5"/>
  <c r="AC265" i="5"/>
  <c r="AE265" i="5"/>
  <c r="AF265" i="5" s="1"/>
  <c r="B266" i="5"/>
  <c r="C266" i="5"/>
  <c r="L266" i="5"/>
  <c r="Q266" i="5"/>
  <c r="W266" i="5"/>
  <c r="V266" i="5"/>
  <c r="Y266" i="5"/>
  <c r="AA266" i="5"/>
  <c r="AC266" i="5"/>
  <c r="AE266" i="5"/>
  <c r="AF266" i="5" s="1"/>
  <c r="B267" i="5"/>
  <c r="C267" i="5"/>
  <c r="L267" i="5"/>
  <c r="Q267" i="5"/>
  <c r="W267" i="5"/>
  <c r="V267" i="5"/>
  <c r="Y267" i="5"/>
  <c r="AA267" i="5"/>
  <c r="AC267" i="5"/>
  <c r="AE267" i="5"/>
  <c r="AF267" i="5" s="1"/>
  <c r="B268" i="5"/>
  <c r="C268" i="5"/>
  <c r="L268" i="5"/>
  <c r="Q268" i="5"/>
  <c r="W268" i="5"/>
  <c r="V268" i="5"/>
  <c r="Y268" i="5"/>
  <c r="AA268" i="5"/>
  <c r="AC268" i="5"/>
  <c r="AE268" i="5"/>
  <c r="AF268" i="5" s="1"/>
  <c r="B269" i="5"/>
  <c r="C269" i="5"/>
  <c r="L269" i="5"/>
  <c r="Q269" i="5"/>
  <c r="W269" i="5"/>
  <c r="V269" i="5"/>
  <c r="Y269" i="5"/>
  <c r="AA269" i="5"/>
  <c r="AC269" i="5"/>
  <c r="AE269" i="5"/>
  <c r="AF269" i="5" s="1"/>
  <c r="B270" i="5"/>
  <c r="C270" i="5"/>
  <c r="L270" i="5"/>
  <c r="Q270" i="5"/>
  <c r="W270" i="5"/>
  <c r="V270" i="5"/>
  <c r="Y270" i="5"/>
  <c r="AA270" i="5"/>
  <c r="AC270" i="5"/>
  <c r="AE270" i="5"/>
  <c r="B271" i="5"/>
  <c r="C271" i="5"/>
  <c r="L271" i="5"/>
  <c r="Q271" i="5"/>
  <c r="W271" i="5"/>
  <c r="V271" i="5"/>
  <c r="Y271" i="5"/>
  <c r="AA271" i="5"/>
  <c r="AC271" i="5"/>
  <c r="AE271" i="5"/>
  <c r="AF271" i="5" s="1"/>
  <c r="B272" i="5"/>
  <c r="C272" i="5"/>
  <c r="L272" i="5"/>
  <c r="Q272" i="5"/>
  <c r="W272" i="5"/>
  <c r="V272" i="5"/>
  <c r="Y272" i="5"/>
  <c r="AA272" i="5"/>
  <c r="AC272" i="5"/>
  <c r="AE272" i="5"/>
  <c r="AF272" i="5" s="1"/>
  <c r="B273" i="5"/>
  <c r="C273" i="5"/>
  <c r="L273" i="5"/>
  <c r="Q273" i="5"/>
  <c r="W273" i="5"/>
  <c r="V273" i="5"/>
  <c r="Y273" i="5"/>
  <c r="AA273" i="5"/>
  <c r="AC273" i="5"/>
  <c r="AE273" i="5"/>
  <c r="AF273" i="5" s="1"/>
  <c r="B274" i="5"/>
  <c r="C274" i="5"/>
  <c r="L274" i="5"/>
  <c r="Q274" i="5"/>
  <c r="W274" i="5"/>
  <c r="V274" i="5"/>
  <c r="Y274" i="5"/>
  <c r="AA274" i="5"/>
  <c r="AC274" i="5"/>
  <c r="AE274" i="5"/>
  <c r="AF274" i="5" s="1"/>
  <c r="B275" i="5"/>
  <c r="C275" i="5"/>
  <c r="L275" i="5"/>
  <c r="Q275" i="5"/>
  <c r="W275" i="5"/>
  <c r="V275" i="5"/>
  <c r="Y275" i="5"/>
  <c r="AA275" i="5"/>
  <c r="AC275" i="5"/>
  <c r="AE275" i="5"/>
  <c r="AF275" i="5" s="1"/>
  <c r="B276" i="5"/>
  <c r="C276" i="5"/>
  <c r="L276" i="5"/>
  <c r="Q276" i="5"/>
  <c r="W276" i="5"/>
  <c r="V276" i="5"/>
  <c r="Y276" i="5"/>
  <c r="AA276" i="5"/>
  <c r="AC276" i="5"/>
  <c r="AE276" i="5"/>
  <c r="AF276" i="5" s="1"/>
  <c r="B216" i="5"/>
  <c r="C216" i="5"/>
  <c r="L216" i="5"/>
  <c r="Q216" i="5"/>
  <c r="W216" i="5"/>
  <c r="V216" i="5"/>
  <c r="Y216" i="5"/>
  <c r="AA216" i="5"/>
  <c r="AC216" i="5"/>
  <c r="AE216" i="5"/>
  <c r="AF216" i="5" s="1"/>
  <c r="B217" i="5"/>
  <c r="C217" i="5"/>
  <c r="L217" i="5"/>
  <c r="Q217" i="5"/>
  <c r="W217" i="5"/>
  <c r="V217" i="5"/>
  <c r="Y217" i="5"/>
  <c r="AA217" i="5"/>
  <c r="AC217" i="5"/>
  <c r="AE217" i="5"/>
  <c r="AF217" i="5" s="1"/>
  <c r="B218" i="5"/>
  <c r="C218" i="5"/>
  <c r="L218" i="5"/>
  <c r="Q218" i="5"/>
  <c r="W218" i="5"/>
  <c r="V218" i="5"/>
  <c r="Y218" i="5"/>
  <c r="AA218" i="5"/>
  <c r="AC218" i="5"/>
  <c r="AE218" i="5"/>
  <c r="AF218" i="5" s="1"/>
  <c r="B219" i="5"/>
  <c r="C219" i="5"/>
  <c r="L219" i="5"/>
  <c r="Q219" i="5"/>
  <c r="W219" i="5"/>
  <c r="V219" i="5"/>
  <c r="Y219" i="5"/>
  <c r="AA219" i="5"/>
  <c r="AC219" i="5"/>
  <c r="AE219" i="5"/>
  <c r="AF219" i="5" s="1"/>
  <c r="B220" i="5"/>
  <c r="C220" i="5"/>
  <c r="L220" i="5"/>
  <c r="Q220" i="5"/>
  <c r="W220" i="5"/>
  <c r="V220" i="5"/>
  <c r="Y220" i="5"/>
  <c r="AA220" i="5"/>
  <c r="AC220" i="5"/>
  <c r="AE220" i="5"/>
  <c r="AF220" i="5" s="1"/>
  <c r="B221" i="5"/>
  <c r="C221" i="5"/>
  <c r="L221" i="5"/>
  <c r="Q221" i="5"/>
  <c r="W221" i="5"/>
  <c r="V221" i="5"/>
  <c r="Y221" i="5"/>
  <c r="AA221" i="5"/>
  <c r="AC221" i="5"/>
  <c r="AE221" i="5"/>
  <c r="AF221" i="5" s="1"/>
  <c r="B222" i="5"/>
  <c r="C222" i="5"/>
  <c r="L222" i="5"/>
  <c r="Q222" i="5"/>
  <c r="W222" i="5"/>
  <c r="V222" i="5"/>
  <c r="Y222" i="5"/>
  <c r="AA222" i="5"/>
  <c r="AC222" i="5"/>
  <c r="AE222" i="5"/>
  <c r="AF222" i="5" s="1"/>
  <c r="B223" i="5"/>
  <c r="C223" i="5"/>
  <c r="L223" i="5"/>
  <c r="Q223" i="5"/>
  <c r="W223" i="5"/>
  <c r="V223" i="5"/>
  <c r="Y223" i="5"/>
  <c r="AA223" i="5"/>
  <c r="AC223" i="5"/>
  <c r="AE223" i="5"/>
  <c r="AF223" i="5" s="1"/>
  <c r="B224" i="5"/>
  <c r="C224" i="5"/>
  <c r="L224" i="5"/>
  <c r="Q224" i="5"/>
  <c r="W224" i="5"/>
  <c r="V224" i="5"/>
  <c r="Y224" i="5"/>
  <c r="AA224" i="5"/>
  <c r="AC224" i="5"/>
  <c r="AE224" i="5"/>
  <c r="AF224" i="5" s="1"/>
  <c r="B225" i="5"/>
  <c r="C225" i="5"/>
  <c r="L225" i="5"/>
  <c r="Q225" i="5"/>
  <c r="W225" i="5"/>
  <c r="V225" i="5"/>
  <c r="Y225" i="5"/>
  <c r="AA225" i="5"/>
  <c r="AC225" i="5"/>
  <c r="AE225" i="5"/>
  <c r="AF225" i="5" s="1"/>
  <c r="B226" i="5"/>
  <c r="C226" i="5"/>
  <c r="L226" i="5"/>
  <c r="Q226" i="5"/>
  <c r="W226" i="5"/>
  <c r="V226" i="5"/>
  <c r="Y226" i="5"/>
  <c r="AA226" i="5"/>
  <c r="AC226" i="5"/>
  <c r="AE226" i="5"/>
  <c r="AF226" i="5" s="1"/>
  <c r="B227" i="5"/>
  <c r="C227" i="5"/>
  <c r="L227" i="5"/>
  <c r="Q227" i="5"/>
  <c r="W227" i="5"/>
  <c r="V227" i="5"/>
  <c r="Y227" i="5"/>
  <c r="AA227" i="5"/>
  <c r="AC227" i="5"/>
  <c r="AE227" i="5"/>
  <c r="AF227" i="5" s="1"/>
  <c r="B228" i="5"/>
  <c r="C228" i="5"/>
  <c r="L228" i="5"/>
  <c r="Q228" i="5"/>
  <c r="W228" i="5"/>
  <c r="V228" i="5"/>
  <c r="Y228" i="5"/>
  <c r="AA228" i="5"/>
  <c r="AC228" i="5"/>
  <c r="AE228" i="5"/>
  <c r="AF228" i="5" s="1"/>
  <c r="B229" i="5"/>
  <c r="C229" i="5"/>
  <c r="L229" i="5"/>
  <c r="Q229" i="5"/>
  <c r="W229" i="5"/>
  <c r="V229" i="5"/>
  <c r="Y229" i="5"/>
  <c r="AA229" i="5"/>
  <c r="AC229" i="5"/>
  <c r="AE229" i="5"/>
  <c r="AF229" i="5" s="1"/>
  <c r="B230" i="5"/>
  <c r="C230" i="5"/>
  <c r="L230" i="5"/>
  <c r="Q230" i="5"/>
  <c r="W230" i="5"/>
  <c r="V230" i="5"/>
  <c r="Y230" i="5"/>
  <c r="AA230" i="5"/>
  <c r="AC230" i="5"/>
  <c r="AE230" i="5"/>
  <c r="AF230" i="5" s="1"/>
  <c r="B231" i="5"/>
  <c r="C231" i="5"/>
  <c r="L231" i="5"/>
  <c r="Q231" i="5"/>
  <c r="W231" i="5"/>
  <c r="V231" i="5"/>
  <c r="Y231" i="5"/>
  <c r="AA231" i="5"/>
  <c r="AC231" i="5"/>
  <c r="AE231" i="5"/>
  <c r="AF231" i="5" s="1"/>
  <c r="B232" i="5"/>
  <c r="C232" i="5"/>
  <c r="L232" i="5"/>
  <c r="Q232" i="5"/>
  <c r="W232" i="5"/>
  <c r="V232" i="5"/>
  <c r="Y232" i="5"/>
  <c r="AA232" i="5"/>
  <c r="AC232" i="5"/>
  <c r="AE232" i="5"/>
  <c r="AF232" i="5" s="1"/>
  <c r="B233" i="5"/>
  <c r="C233" i="5"/>
  <c r="L233" i="5"/>
  <c r="Q233" i="5"/>
  <c r="W233" i="5"/>
  <c r="V233" i="5"/>
  <c r="Y233" i="5"/>
  <c r="AA233" i="5"/>
  <c r="AC233" i="5"/>
  <c r="AE233" i="5"/>
  <c r="AF233" i="5" s="1"/>
  <c r="B234" i="5"/>
  <c r="C234" i="5"/>
  <c r="L234" i="5"/>
  <c r="Q234" i="5"/>
  <c r="W234" i="5"/>
  <c r="V234" i="5"/>
  <c r="Y234" i="5"/>
  <c r="AA234" i="5"/>
  <c r="AC234" i="5"/>
  <c r="AE234" i="5"/>
  <c r="AF234" i="5" s="1"/>
  <c r="B235" i="5"/>
  <c r="C235" i="5"/>
  <c r="L235" i="5"/>
  <c r="Q235" i="5"/>
  <c r="W235" i="5"/>
  <c r="V235" i="5"/>
  <c r="Y235" i="5"/>
  <c r="AA235" i="5"/>
  <c r="AC235" i="5"/>
  <c r="AE235" i="5"/>
  <c r="AF235" i="5" s="1"/>
  <c r="B236" i="5"/>
  <c r="C236" i="5"/>
  <c r="L236" i="5"/>
  <c r="Q236" i="5"/>
  <c r="W236" i="5"/>
  <c r="V236" i="5"/>
  <c r="Y236" i="5"/>
  <c r="AA236" i="5"/>
  <c r="AC236" i="5"/>
  <c r="AE236" i="5"/>
  <c r="AF236" i="5" s="1"/>
  <c r="B237" i="5"/>
  <c r="C237" i="5"/>
  <c r="L237" i="5"/>
  <c r="Q237" i="5"/>
  <c r="W237" i="5"/>
  <c r="V237" i="5"/>
  <c r="Y237" i="5"/>
  <c r="AA237" i="5"/>
  <c r="AC237" i="5"/>
  <c r="AE237" i="5"/>
  <c r="AF237" i="5" s="1"/>
  <c r="B238" i="5"/>
  <c r="C238" i="5"/>
  <c r="L238" i="5"/>
  <c r="Q238" i="5"/>
  <c r="W238" i="5"/>
  <c r="V238" i="5"/>
  <c r="Y238" i="5"/>
  <c r="AA238" i="5"/>
  <c r="AC238" i="5"/>
  <c r="AE238" i="5"/>
  <c r="AF238" i="5" s="1"/>
  <c r="B239" i="5"/>
  <c r="C239" i="5"/>
  <c r="L239" i="5"/>
  <c r="Q239" i="5"/>
  <c r="W239" i="5"/>
  <c r="V239" i="5"/>
  <c r="Y239" i="5"/>
  <c r="AA239" i="5"/>
  <c r="AC239" i="5"/>
  <c r="AE239" i="5"/>
  <c r="AF239" i="5" s="1"/>
  <c r="B240" i="5"/>
  <c r="C240" i="5"/>
  <c r="L240" i="5"/>
  <c r="Q240" i="5"/>
  <c r="W240" i="5"/>
  <c r="V240" i="5"/>
  <c r="Y240" i="5"/>
  <c r="AA240" i="5"/>
  <c r="AC240" i="5"/>
  <c r="AE240" i="5"/>
  <c r="AF240" i="5" s="1"/>
  <c r="B241" i="5"/>
  <c r="C241" i="5"/>
  <c r="L241" i="5"/>
  <c r="Q241" i="5"/>
  <c r="W241" i="5"/>
  <c r="V241" i="5"/>
  <c r="Y241" i="5"/>
  <c r="AA241" i="5"/>
  <c r="AC241" i="5"/>
  <c r="AE241" i="5"/>
  <c r="AF241" i="5" s="1"/>
  <c r="B242" i="5"/>
  <c r="C242" i="5"/>
  <c r="L242" i="5"/>
  <c r="Q242" i="5"/>
  <c r="W242" i="5"/>
  <c r="V242" i="5"/>
  <c r="Y242" i="5"/>
  <c r="AA242" i="5"/>
  <c r="AC242" i="5"/>
  <c r="AE242" i="5"/>
  <c r="AF242" i="5" s="1"/>
  <c r="B243" i="5"/>
  <c r="C243" i="5"/>
  <c r="L243" i="5"/>
  <c r="Q243" i="5"/>
  <c r="W243" i="5"/>
  <c r="V243" i="5"/>
  <c r="Y243" i="5"/>
  <c r="AA243" i="5"/>
  <c r="AC243" i="5"/>
  <c r="AE243" i="5"/>
  <c r="AF243" i="5" s="1"/>
  <c r="B244" i="5"/>
  <c r="C244" i="5"/>
  <c r="L244" i="5"/>
  <c r="Q244" i="5"/>
  <c r="W244" i="5"/>
  <c r="V244" i="5"/>
  <c r="Y244" i="5"/>
  <c r="AA244" i="5"/>
  <c r="AC244" i="5"/>
  <c r="AE244" i="5"/>
  <c r="AF244" i="5" s="1"/>
  <c r="B245" i="5"/>
  <c r="C245" i="5"/>
  <c r="L245" i="5"/>
  <c r="Q245" i="5"/>
  <c r="W245" i="5"/>
  <c r="V245" i="5"/>
  <c r="Y245" i="5"/>
  <c r="AA245" i="5"/>
  <c r="AC245" i="5"/>
  <c r="AE245" i="5"/>
  <c r="AF245" i="5" s="1"/>
  <c r="B246" i="5"/>
  <c r="C246" i="5"/>
  <c r="L246" i="5"/>
  <c r="Q246" i="5"/>
  <c r="W246" i="5"/>
  <c r="V246" i="5"/>
  <c r="Y246" i="5"/>
  <c r="AA246" i="5"/>
  <c r="AC246" i="5"/>
  <c r="AE246" i="5"/>
  <c r="B247" i="5"/>
  <c r="C247" i="5"/>
  <c r="L247" i="5"/>
  <c r="Q247" i="5"/>
  <c r="W247" i="5"/>
  <c r="V247" i="5"/>
  <c r="Y247" i="5"/>
  <c r="AA247" i="5"/>
  <c r="AC247" i="5"/>
  <c r="AE247" i="5"/>
  <c r="AF247" i="5" s="1"/>
  <c r="B248" i="5"/>
  <c r="C248" i="5"/>
  <c r="L248" i="5"/>
  <c r="Q248" i="5"/>
  <c r="W248" i="5"/>
  <c r="V248" i="5"/>
  <c r="Y248" i="5"/>
  <c r="AA248" i="5"/>
  <c r="AC248" i="5"/>
  <c r="AE248" i="5"/>
  <c r="AF248" i="5" s="1"/>
  <c r="B249" i="5"/>
  <c r="C249" i="5"/>
  <c r="L249" i="5"/>
  <c r="Q249" i="5"/>
  <c r="W249" i="5"/>
  <c r="V249" i="5"/>
  <c r="Y249" i="5"/>
  <c r="AA249" i="5"/>
  <c r="AC249" i="5"/>
  <c r="AE249" i="5"/>
  <c r="AF249" i="5" s="1"/>
  <c r="B250" i="5"/>
  <c r="C250" i="5"/>
  <c r="L250" i="5"/>
  <c r="Q250" i="5"/>
  <c r="W250" i="5"/>
  <c r="V250" i="5"/>
  <c r="Y250" i="5"/>
  <c r="AA250" i="5"/>
  <c r="AC250" i="5"/>
  <c r="AE250" i="5"/>
  <c r="AF250" i="5" s="1"/>
  <c r="B251" i="5"/>
  <c r="C251" i="5"/>
  <c r="L251" i="5"/>
  <c r="Q251" i="5"/>
  <c r="W251" i="5"/>
  <c r="V251" i="5"/>
  <c r="Y251" i="5"/>
  <c r="AA251" i="5"/>
  <c r="AC251" i="5"/>
  <c r="AE251" i="5"/>
  <c r="AF251" i="5" s="1"/>
  <c r="B252" i="5"/>
  <c r="C252" i="5"/>
  <c r="L252" i="5"/>
  <c r="Q252" i="5"/>
  <c r="W252" i="5"/>
  <c r="V252" i="5"/>
  <c r="Y252" i="5"/>
  <c r="AA252" i="5"/>
  <c r="AC252" i="5"/>
  <c r="AE252" i="5"/>
  <c r="AF252" i="5" s="1"/>
  <c r="B253" i="5"/>
  <c r="C253" i="5"/>
  <c r="L253" i="5"/>
  <c r="Q253" i="5"/>
  <c r="W253" i="5"/>
  <c r="V253" i="5"/>
  <c r="Y253" i="5"/>
  <c r="AA253" i="5"/>
  <c r="AC253" i="5"/>
  <c r="AE253" i="5"/>
  <c r="AF253" i="5" s="1"/>
  <c r="B254" i="5"/>
  <c r="C254" i="5"/>
  <c r="L254" i="5"/>
  <c r="Q254" i="5"/>
  <c r="W254" i="5"/>
  <c r="V254" i="5"/>
  <c r="Y254" i="5"/>
  <c r="AA254" i="5"/>
  <c r="AC254" i="5"/>
  <c r="AE254" i="5"/>
  <c r="AF254" i="5" s="1"/>
  <c r="B255" i="5"/>
  <c r="C255" i="5"/>
  <c r="L255" i="5"/>
  <c r="Q255" i="5"/>
  <c r="W255" i="5"/>
  <c r="V255" i="5"/>
  <c r="Y255" i="5"/>
  <c r="AA255" i="5"/>
  <c r="AC255" i="5"/>
  <c r="AE255" i="5"/>
  <c r="AF255" i="5" s="1"/>
  <c r="B256" i="5"/>
  <c r="C256" i="5"/>
  <c r="L256" i="5"/>
  <c r="Q256" i="5"/>
  <c r="W256" i="5"/>
  <c r="V256" i="5"/>
  <c r="Y256" i="5"/>
  <c r="AA256" i="5"/>
  <c r="AC256" i="5"/>
  <c r="AE256" i="5"/>
  <c r="AF256" i="5" s="1"/>
  <c r="B257" i="5"/>
  <c r="C257" i="5"/>
  <c r="L257" i="5"/>
  <c r="Q257" i="5"/>
  <c r="W257" i="5"/>
  <c r="V257" i="5"/>
  <c r="Y257" i="5"/>
  <c r="AA257" i="5"/>
  <c r="AC257" i="5"/>
  <c r="AE257" i="5"/>
  <c r="AF257" i="5" s="1"/>
  <c r="B258" i="5"/>
  <c r="C258" i="5"/>
  <c r="L258" i="5"/>
  <c r="Q258" i="5"/>
  <c r="W258" i="5"/>
  <c r="V258" i="5"/>
  <c r="Y258" i="5"/>
  <c r="AA258" i="5"/>
  <c r="AC258" i="5"/>
  <c r="AE258" i="5"/>
  <c r="AF258" i="5" s="1"/>
  <c r="B259" i="5"/>
  <c r="C259" i="5"/>
  <c r="L259" i="5"/>
  <c r="Q259" i="5"/>
  <c r="W259" i="5"/>
  <c r="V259" i="5"/>
  <c r="Y259" i="5"/>
  <c r="AA259" i="5"/>
  <c r="AC259" i="5"/>
  <c r="AE259" i="5"/>
  <c r="AF259" i="5" s="1"/>
  <c r="B260" i="5"/>
  <c r="C260" i="5"/>
  <c r="L260" i="5"/>
  <c r="Q260" i="5"/>
  <c r="W260" i="5"/>
  <c r="V260" i="5"/>
  <c r="Y260" i="5"/>
  <c r="AA260" i="5"/>
  <c r="AC260" i="5"/>
  <c r="AE260" i="5"/>
  <c r="AF260" i="5" s="1"/>
  <c r="B261" i="5"/>
  <c r="C261" i="5"/>
  <c r="L261" i="5"/>
  <c r="Q261" i="5"/>
  <c r="W261" i="5"/>
  <c r="V261" i="5"/>
  <c r="Y261" i="5"/>
  <c r="AA261" i="5"/>
  <c r="AC261" i="5"/>
  <c r="AE261" i="5"/>
  <c r="AF261" i="5" s="1"/>
  <c r="B262" i="5"/>
  <c r="C262" i="5"/>
  <c r="L262" i="5"/>
  <c r="Q262" i="5"/>
  <c r="W262" i="5"/>
  <c r="V262" i="5"/>
  <c r="Y262" i="5"/>
  <c r="AA262" i="5"/>
  <c r="AC262" i="5"/>
  <c r="AE262" i="5"/>
  <c r="AF262" i="5" s="1"/>
  <c r="B263" i="5"/>
  <c r="C263" i="5"/>
  <c r="L263" i="5"/>
  <c r="Q263" i="5"/>
  <c r="W263" i="5"/>
  <c r="V263" i="5"/>
  <c r="Y263" i="5"/>
  <c r="AA263" i="5"/>
  <c r="AC263" i="5"/>
  <c r="AE263" i="5"/>
  <c r="AF263" i="5" s="1"/>
  <c r="B208" i="5"/>
  <c r="C208" i="5"/>
  <c r="L208" i="5"/>
  <c r="Q208" i="5"/>
  <c r="W208" i="5"/>
  <c r="V208" i="5"/>
  <c r="Y208" i="5"/>
  <c r="AA208" i="5"/>
  <c r="AC208" i="5"/>
  <c r="AE208" i="5"/>
  <c r="AF208" i="5" s="1"/>
  <c r="B209" i="5"/>
  <c r="C209" i="5"/>
  <c r="L209" i="5"/>
  <c r="Q209" i="5"/>
  <c r="W209" i="5"/>
  <c r="V209" i="5"/>
  <c r="Y209" i="5"/>
  <c r="AA209" i="5"/>
  <c r="AC209" i="5"/>
  <c r="AE209" i="5"/>
  <c r="AF209" i="5" s="1"/>
  <c r="B210" i="5"/>
  <c r="C210" i="5"/>
  <c r="L210" i="5"/>
  <c r="Q210" i="5"/>
  <c r="W210" i="5"/>
  <c r="V210" i="5"/>
  <c r="Y210" i="5"/>
  <c r="AA210" i="5"/>
  <c r="AC210" i="5"/>
  <c r="AE210" i="5"/>
  <c r="AF210" i="5" s="1"/>
  <c r="B211" i="5"/>
  <c r="C211" i="5"/>
  <c r="L211" i="5"/>
  <c r="Q211" i="5"/>
  <c r="W211" i="5"/>
  <c r="V211" i="5"/>
  <c r="Y211" i="5"/>
  <c r="AA211" i="5"/>
  <c r="AC211" i="5"/>
  <c r="AE211" i="5"/>
  <c r="AF211" i="5" s="1"/>
  <c r="B212" i="5"/>
  <c r="C212" i="5"/>
  <c r="L212" i="5"/>
  <c r="Q212" i="5"/>
  <c r="W212" i="5"/>
  <c r="V212" i="5"/>
  <c r="Y212" i="5"/>
  <c r="AA212" i="5"/>
  <c r="AC212" i="5"/>
  <c r="AE212" i="5"/>
  <c r="AF212" i="5" s="1"/>
  <c r="B213" i="5"/>
  <c r="C213" i="5"/>
  <c r="L213" i="5"/>
  <c r="Q213" i="5"/>
  <c r="W213" i="5"/>
  <c r="V213" i="5"/>
  <c r="Y213" i="5"/>
  <c r="AA213" i="5"/>
  <c r="AC213" i="5"/>
  <c r="AE213" i="5"/>
  <c r="AF213" i="5" s="1"/>
  <c r="B214" i="5"/>
  <c r="C214" i="5"/>
  <c r="L214" i="5"/>
  <c r="Q214" i="5"/>
  <c r="W214" i="5"/>
  <c r="V214" i="5"/>
  <c r="Y214" i="5"/>
  <c r="AA214" i="5"/>
  <c r="AC214" i="5"/>
  <c r="AE214" i="5"/>
  <c r="AF214" i="5" s="1"/>
  <c r="B215" i="5"/>
  <c r="C215" i="5"/>
  <c r="L215" i="5"/>
  <c r="Q215" i="5"/>
  <c r="W215" i="5"/>
  <c r="V215" i="5"/>
  <c r="Y215" i="5"/>
  <c r="AA215" i="5"/>
  <c r="AC215" i="5"/>
  <c r="AE215" i="5"/>
  <c r="AF215" i="5" s="1"/>
  <c r="B155" i="5"/>
  <c r="C155" i="5"/>
  <c r="L155" i="5"/>
  <c r="Q155" i="5"/>
  <c r="W155" i="5"/>
  <c r="V155" i="5"/>
  <c r="Y155" i="5"/>
  <c r="AA155" i="5"/>
  <c r="AC155" i="5"/>
  <c r="AE155" i="5"/>
  <c r="AF155" i="5" s="1"/>
  <c r="B156" i="5"/>
  <c r="C156" i="5"/>
  <c r="L156" i="5"/>
  <c r="Q156" i="5"/>
  <c r="W156" i="5"/>
  <c r="V156" i="5"/>
  <c r="Y156" i="5"/>
  <c r="AA156" i="5"/>
  <c r="AC156" i="5"/>
  <c r="AE156" i="5"/>
  <c r="AF156" i="5" s="1"/>
  <c r="B157" i="5"/>
  <c r="C157" i="5"/>
  <c r="L157" i="5"/>
  <c r="Q157" i="5"/>
  <c r="W157" i="5"/>
  <c r="V157" i="5"/>
  <c r="Y157" i="5"/>
  <c r="AA157" i="5"/>
  <c r="AC157" i="5"/>
  <c r="AE157" i="5"/>
  <c r="AF157" i="5" s="1"/>
  <c r="B158" i="5"/>
  <c r="C158" i="5"/>
  <c r="L158" i="5"/>
  <c r="Q158" i="5"/>
  <c r="W158" i="5"/>
  <c r="V158" i="5"/>
  <c r="Y158" i="5"/>
  <c r="AA158" i="5"/>
  <c r="AC158" i="5"/>
  <c r="AE158" i="5"/>
  <c r="AF158" i="5" s="1"/>
  <c r="B159" i="5"/>
  <c r="C159" i="5"/>
  <c r="L159" i="5"/>
  <c r="Q159" i="5"/>
  <c r="W159" i="5"/>
  <c r="V159" i="5"/>
  <c r="Y159" i="5"/>
  <c r="AA159" i="5"/>
  <c r="AC159" i="5"/>
  <c r="AE159" i="5"/>
  <c r="AF159" i="5" s="1"/>
  <c r="B160" i="5"/>
  <c r="C160" i="5"/>
  <c r="L160" i="5"/>
  <c r="Q160" i="5"/>
  <c r="W160" i="5"/>
  <c r="V160" i="5"/>
  <c r="Y160" i="5"/>
  <c r="AA160" i="5"/>
  <c r="AC160" i="5"/>
  <c r="AE160" i="5"/>
  <c r="AF160" i="5" s="1"/>
  <c r="B161" i="5"/>
  <c r="C161" i="5"/>
  <c r="L161" i="5"/>
  <c r="Q161" i="5"/>
  <c r="W161" i="5"/>
  <c r="V161" i="5"/>
  <c r="Y161" i="5"/>
  <c r="AA161" i="5"/>
  <c r="AC161" i="5"/>
  <c r="AE161" i="5"/>
  <c r="AF161" i="5" s="1"/>
  <c r="B162" i="5"/>
  <c r="C162" i="5"/>
  <c r="L162" i="5"/>
  <c r="Q162" i="5"/>
  <c r="W162" i="5"/>
  <c r="V162" i="5"/>
  <c r="Y162" i="5"/>
  <c r="AA162" i="5"/>
  <c r="AC162" i="5"/>
  <c r="AE162" i="5"/>
  <c r="AF162" i="5" s="1"/>
  <c r="B163" i="5"/>
  <c r="C163" i="5"/>
  <c r="L163" i="5"/>
  <c r="Q163" i="5"/>
  <c r="W163" i="5"/>
  <c r="V163" i="5"/>
  <c r="Y163" i="5"/>
  <c r="AA163" i="5"/>
  <c r="AC163" i="5"/>
  <c r="AE163" i="5"/>
  <c r="AF163" i="5" s="1"/>
  <c r="B164" i="5"/>
  <c r="C164" i="5"/>
  <c r="L164" i="5"/>
  <c r="Q164" i="5"/>
  <c r="W164" i="5"/>
  <c r="V164" i="5"/>
  <c r="Y164" i="5"/>
  <c r="AA164" i="5"/>
  <c r="AC164" i="5"/>
  <c r="AE164" i="5"/>
  <c r="AF164" i="5" s="1"/>
  <c r="B165" i="5"/>
  <c r="C165" i="5"/>
  <c r="L165" i="5"/>
  <c r="Q165" i="5"/>
  <c r="W165" i="5"/>
  <c r="V165" i="5"/>
  <c r="Y165" i="5"/>
  <c r="AA165" i="5"/>
  <c r="AC165" i="5"/>
  <c r="AE165" i="5"/>
  <c r="AF165" i="5" s="1"/>
  <c r="B166" i="5"/>
  <c r="C166" i="5"/>
  <c r="L166" i="5"/>
  <c r="Q166" i="5"/>
  <c r="W166" i="5"/>
  <c r="V166" i="5"/>
  <c r="Y166" i="5"/>
  <c r="AA166" i="5"/>
  <c r="AC166" i="5"/>
  <c r="AE166" i="5"/>
  <c r="AF166" i="5" s="1"/>
  <c r="B167" i="5"/>
  <c r="C167" i="5"/>
  <c r="L167" i="5"/>
  <c r="Q167" i="5"/>
  <c r="W167" i="5"/>
  <c r="V167" i="5"/>
  <c r="Y167" i="5"/>
  <c r="AA167" i="5"/>
  <c r="AC167" i="5"/>
  <c r="AE167" i="5"/>
  <c r="AF167" i="5" s="1"/>
  <c r="B168" i="5"/>
  <c r="C168" i="5"/>
  <c r="L168" i="5"/>
  <c r="Q168" i="5"/>
  <c r="W168" i="5"/>
  <c r="V168" i="5"/>
  <c r="Y168" i="5"/>
  <c r="AA168" i="5"/>
  <c r="AC168" i="5"/>
  <c r="AE168" i="5"/>
  <c r="AF168" i="5" s="1"/>
  <c r="B169" i="5"/>
  <c r="C169" i="5"/>
  <c r="L169" i="5"/>
  <c r="Q169" i="5"/>
  <c r="W169" i="5"/>
  <c r="V169" i="5"/>
  <c r="Y169" i="5"/>
  <c r="AA169" i="5"/>
  <c r="AC169" i="5"/>
  <c r="AE169" i="5"/>
  <c r="AF169" i="5" s="1"/>
  <c r="B170" i="5"/>
  <c r="C170" i="5"/>
  <c r="L170" i="5"/>
  <c r="Q170" i="5"/>
  <c r="W170" i="5"/>
  <c r="V170" i="5"/>
  <c r="Y170" i="5"/>
  <c r="AA170" i="5"/>
  <c r="AC170" i="5"/>
  <c r="AE170" i="5"/>
  <c r="AF170" i="5" s="1"/>
  <c r="B171" i="5"/>
  <c r="C171" i="5"/>
  <c r="L171" i="5"/>
  <c r="Q171" i="5"/>
  <c r="W171" i="5"/>
  <c r="V171" i="5"/>
  <c r="Y171" i="5"/>
  <c r="AA171" i="5"/>
  <c r="AC171" i="5"/>
  <c r="AE171" i="5"/>
  <c r="AF171" i="5" s="1"/>
  <c r="B172" i="5"/>
  <c r="C172" i="5"/>
  <c r="L172" i="5"/>
  <c r="Q172" i="5"/>
  <c r="W172" i="5"/>
  <c r="V172" i="5"/>
  <c r="Y172" i="5"/>
  <c r="AA172" i="5"/>
  <c r="AC172" i="5"/>
  <c r="AE172" i="5"/>
  <c r="B173" i="5"/>
  <c r="C173" i="5"/>
  <c r="L173" i="5"/>
  <c r="Q173" i="5"/>
  <c r="W173" i="5"/>
  <c r="V173" i="5"/>
  <c r="Y173" i="5"/>
  <c r="AA173" i="5"/>
  <c r="AC173" i="5"/>
  <c r="AE173" i="5"/>
  <c r="AF173" i="5" s="1"/>
  <c r="B174" i="5"/>
  <c r="C174" i="5"/>
  <c r="L174" i="5"/>
  <c r="Q174" i="5"/>
  <c r="W174" i="5"/>
  <c r="V174" i="5"/>
  <c r="Y174" i="5"/>
  <c r="AA174" i="5"/>
  <c r="AC174" i="5"/>
  <c r="AE174" i="5"/>
  <c r="AF174" i="5" s="1"/>
  <c r="B175" i="5"/>
  <c r="C175" i="5"/>
  <c r="L175" i="5"/>
  <c r="Q175" i="5"/>
  <c r="W175" i="5"/>
  <c r="V175" i="5"/>
  <c r="Y175" i="5"/>
  <c r="AA175" i="5"/>
  <c r="AC175" i="5"/>
  <c r="AE175" i="5"/>
  <c r="AF175" i="5" s="1"/>
  <c r="B176" i="5"/>
  <c r="C176" i="5"/>
  <c r="L176" i="5"/>
  <c r="Q176" i="5"/>
  <c r="W176" i="5"/>
  <c r="V176" i="5"/>
  <c r="Y176" i="5"/>
  <c r="AA176" i="5"/>
  <c r="AC176" i="5"/>
  <c r="AE176" i="5"/>
  <c r="AF176" i="5" s="1"/>
  <c r="B177" i="5"/>
  <c r="C177" i="5"/>
  <c r="L177" i="5"/>
  <c r="Q177" i="5"/>
  <c r="W177" i="5"/>
  <c r="V177" i="5"/>
  <c r="Y177" i="5"/>
  <c r="AA177" i="5"/>
  <c r="AC177" i="5"/>
  <c r="AE177" i="5"/>
  <c r="AF177" i="5" s="1"/>
  <c r="B178" i="5"/>
  <c r="C178" i="5"/>
  <c r="L178" i="5"/>
  <c r="Q178" i="5"/>
  <c r="W178" i="5"/>
  <c r="V178" i="5"/>
  <c r="Y178" i="5"/>
  <c r="AA178" i="5"/>
  <c r="AC178" i="5"/>
  <c r="AE178" i="5"/>
  <c r="AF178" i="5" s="1"/>
  <c r="B179" i="5"/>
  <c r="C179" i="5"/>
  <c r="L179" i="5"/>
  <c r="Q179" i="5"/>
  <c r="W179" i="5"/>
  <c r="V179" i="5"/>
  <c r="Y179" i="5"/>
  <c r="AA179" i="5"/>
  <c r="AC179" i="5"/>
  <c r="AE179" i="5"/>
  <c r="AF179" i="5" s="1"/>
  <c r="B180" i="5"/>
  <c r="C180" i="5"/>
  <c r="L180" i="5"/>
  <c r="Q180" i="5"/>
  <c r="W180" i="5"/>
  <c r="V180" i="5"/>
  <c r="Y180" i="5"/>
  <c r="AA180" i="5"/>
  <c r="AC180" i="5"/>
  <c r="AE180" i="5"/>
  <c r="AF180" i="5" s="1"/>
  <c r="B181" i="5"/>
  <c r="C181" i="5"/>
  <c r="L181" i="5"/>
  <c r="Q181" i="5"/>
  <c r="W181" i="5"/>
  <c r="V181" i="5"/>
  <c r="Y181" i="5"/>
  <c r="AA181" i="5"/>
  <c r="AC181" i="5"/>
  <c r="AE181" i="5"/>
  <c r="AF181" i="5" s="1"/>
  <c r="B182" i="5"/>
  <c r="C182" i="5"/>
  <c r="L182" i="5"/>
  <c r="Q182" i="5"/>
  <c r="W182" i="5"/>
  <c r="V182" i="5"/>
  <c r="Y182" i="5"/>
  <c r="AA182" i="5"/>
  <c r="AC182" i="5"/>
  <c r="AE182" i="5"/>
  <c r="AF182" i="5" s="1"/>
  <c r="B183" i="5"/>
  <c r="C183" i="5"/>
  <c r="L183" i="5"/>
  <c r="Q183" i="5"/>
  <c r="W183" i="5"/>
  <c r="V183" i="5"/>
  <c r="Y183" i="5"/>
  <c r="AA183" i="5"/>
  <c r="AC183" i="5"/>
  <c r="AE183" i="5"/>
  <c r="AF183" i="5" s="1"/>
  <c r="B184" i="5"/>
  <c r="C184" i="5"/>
  <c r="L184" i="5"/>
  <c r="Q184" i="5"/>
  <c r="W184" i="5"/>
  <c r="V184" i="5"/>
  <c r="Y184" i="5"/>
  <c r="AA184" i="5"/>
  <c r="AC184" i="5"/>
  <c r="AE184" i="5"/>
  <c r="B185" i="5"/>
  <c r="C185" i="5"/>
  <c r="L185" i="5"/>
  <c r="Q185" i="5"/>
  <c r="W185" i="5"/>
  <c r="V185" i="5"/>
  <c r="Y185" i="5"/>
  <c r="AA185" i="5"/>
  <c r="AC185" i="5"/>
  <c r="AE185" i="5"/>
  <c r="AF185" i="5" s="1"/>
  <c r="B186" i="5"/>
  <c r="C186" i="5"/>
  <c r="L186" i="5"/>
  <c r="Q186" i="5"/>
  <c r="W186" i="5"/>
  <c r="V186" i="5"/>
  <c r="Y186" i="5"/>
  <c r="AA186" i="5"/>
  <c r="AC186" i="5"/>
  <c r="AE186" i="5"/>
  <c r="AF186" i="5" s="1"/>
  <c r="B187" i="5"/>
  <c r="C187" i="5"/>
  <c r="L187" i="5"/>
  <c r="Q187" i="5"/>
  <c r="W187" i="5"/>
  <c r="V187" i="5"/>
  <c r="Y187" i="5"/>
  <c r="AA187" i="5"/>
  <c r="AC187" i="5"/>
  <c r="AE187" i="5"/>
  <c r="AF187" i="5" s="1"/>
  <c r="B188" i="5"/>
  <c r="C188" i="5"/>
  <c r="L188" i="5"/>
  <c r="Q188" i="5"/>
  <c r="W188" i="5"/>
  <c r="V188" i="5"/>
  <c r="Y188" i="5"/>
  <c r="AA188" i="5"/>
  <c r="AC188" i="5"/>
  <c r="AE188" i="5"/>
  <c r="AF188" i="5" s="1"/>
  <c r="B189" i="5"/>
  <c r="C189" i="5"/>
  <c r="L189" i="5"/>
  <c r="Q189" i="5"/>
  <c r="W189" i="5"/>
  <c r="V189" i="5"/>
  <c r="Y189" i="5"/>
  <c r="AA189" i="5"/>
  <c r="AC189" i="5"/>
  <c r="AE189" i="5"/>
  <c r="AF189" i="5" s="1"/>
  <c r="B190" i="5"/>
  <c r="C190" i="5"/>
  <c r="L190" i="5"/>
  <c r="Q190" i="5"/>
  <c r="W190" i="5"/>
  <c r="V190" i="5"/>
  <c r="Y190" i="5"/>
  <c r="AA190" i="5"/>
  <c r="AC190" i="5"/>
  <c r="AE190" i="5"/>
  <c r="AF190" i="5" s="1"/>
  <c r="B191" i="5"/>
  <c r="C191" i="5"/>
  <c r="L191" i="5"/>
  <c r="Q191" i="5"/>
  <c r="W191" i="5"/>
  <c r="V191" i="5"/>
  <c r="Y191" i="5"/>
  <c r="AA191" i="5"/>
  <c r="AC191" i="5"/>
  <c r="AE191" i="5"/>
  <c r="AF191" i="5" s="1"/>
  <c r="B192" i="5"/>
  <c r="C192" i="5"/>
  <c r="L192" i="5"/>
  <c r="Q192" i="5"/>
  <c r="W192" i="5"/>
  <c r="V192" i="5"/>
  <c r="Y192" i="5"/>
  <c r="AA192" i="5"/>
  <c r="AC192" i="5"/>
  <c r="AE192" i="5"/>
  <c r="AF192" i="5" s="1"/>
  <c r="B193" i="5"/>
  <c r="C193" i="5"/>
  <c r="L193" i="5"/>
  <c r="Q193" i="5"/>
  <c r="W193" i="5"/>
  <c r="V193" i="5"/>
  <c r="Y193" i="5"/>
  <c r="AA193" i="5"/>
  <c r="AC193" i="5"/>
  <c r="AE193" i="5"/>
  <c r="B194" i="5"/>
  <c r="C194" i="5"/>
  <c r="L194" i="5"/>
  <c r="Q194" i="5"/>
  <c r="W194" i="5"/>
  <c r="V194" i="5"/>
  <c r="Y194" i="5"/>
  <c r="AA194" i="5"/>
  <c r="AC194" i="5"/>
  <c r="AE194" i="5"/>
  <c r="AF194" i="5" s="1"/>
  <c r="B195" i="5"/>
  <c r="C195" i="5"/>
  <c r="L195" i="5"/>
  <c r="Q195" i="5"/>
  <c r="W195" i="5"/>
  <c r="V195" i="5"/>
  <c r="Y195" i="5"/>
  <c r="AA195" i="5"/>
  <c r="AC195" i="5"/>
  <c r="AE195" i="5"/>
  <c r="B196" i="5"/>
  <c r="C196" i="5"/>
  <c r="L196" i="5"/>
  <c r="Q196" i="5"/>
  <c r="W196" i="5"/>
  <c r="V196" i="5"/>
  <c r="Y196" i="5"/>
  <c r="AA196" i="5"/>
  <c r="AC196" i="5"/>
  <c r="AE196" i="5"/>
  <c r="AF196" i="5" s="1"/>
  <c r="B197" i="5"/>
  <c r="C197" i="5"/>
  <c r="L197" i="5"/>
  <c r="Q197" i="5"/>
  <c r="W197" i="5"/>
  <c r="V197" i="5"/>
  <c r="Y197" i="5"/>
  <c r="AA197" i="5"/>
  <c r="AC197" i="5"/>
  <c r="AE197" i="5"/>
  <c r="AF197" i="5" s="1"/>
  <c r="B198" i="5"/>
  <c r="C198" i="5"/>
  <c r="L198" i="5"/>
  <c r="Q198" i="5"/>
  <c r="W198" i="5"/>
  <c r="V198" i="5"/>
  <c r="Y198" i="5"/>
  <c r="AA198" i="5"/>
  <c r="AC198" i="5"/>
  <c r="AE198" i="5"/>
  <c r="AF198" i="5" s="1"/>
  <c r="B199" i="5"/>
  <c r="C199" i="5"/>
  <c r="L199" i="5"/>
  <c r="Q199" i="5"/>
  <c r="W199" i="5"/>
  <c r="V199" i="5"/>
  <c r="Y199" i="5"/>
  <c r="AA199" i="5"/>
  <c r="AC199" i="5"/>
  <c r="AE199" i="5"/>
  <c r="AF199" i="5" s="1"/>
  <c r="B200" i="5"/>
  <c r="C200" i="5"/>
  <c r="L200" i="5"/>
  <c r="Q200" i="5"/>
  <c r="W200" i="5"/>
  <c r="V200" i="5"/>
  <c r="Y200" i="5"/>
  <c r="AA200" i="5"/>
  <c r="AC200" i="5"/>
  <c r="AE200" i="5"/>
  <c r="AF200" i="5" s="1"/>
  <c r="B201" i="5"/>
  <c r="C201" i="5"/>
  <c r="L201" i="5"/>
  <c r="Q201" i="5"/>
  <c r="W201" i="5"/>
  <c r="V201" i="5"/>
  <c r="Y201" i="5"/>
  <c r="AA201" i="5"/>
  <c r="AC201" i="5"/>
  <c r="AE201" i="5"/>
  <c r="AF201" i="5" s="1"/>
  <c r="B202" i="5"/>
  <c r="C202" i="5"/>
  <c r="L202" i="5"/>
  <c r="Q202" i="5"/>
  <c r="W202" i="5"/>
  <c r="V202" i="5"/>
  <c r="Y202" i="5"/>
  <c r="AA202" i="5"/>
  <c r="AC202" i="5"/>
  <c r="AE202" i="5"/>
  <c r="AF202" i="5" s="1"/>
  <c r="B203" i="5"/>
  <c r="C203" i="5"/>
  <c r="L203" i="5"/>
  <c r="Q203" i="5"/>
  <c r="W203" i="5"/>
  <c r="V203" i="5"/>
  <c r="Y203" i="5"/>
  <c r="AA203" i="5"/>
  <c r="AC203" i="5"/>
  <c r="AE203" i="5"/>
  <c r="AF203" i="5" s="1"/>
  <c r="B204" i="5"/>
  <c r="C204" i="5"/>
  <c r="L204" i="5"/>
  <c r="Q204" i="5"/>
  <c r="W204" i="5"/>
  <c r="V204" i="5"/>
  <c r="Y204" i="5"/>
  <c r="AA204" i="5"/>
  <c r="AC204" i="5"/>
  <c r="AE204" i="5"/>
  <c r="AF204" i="5" s="1"/>
  <c r="B205" i="5"/>
  <c r="C205" i="5"/>
  <c r="L205" i="5"/>
  <c r="Q205" i="5"/>
  <c r="W205" i="5"/>
  <c r="V205" i="5"/>
  <c r="Y205" i="5"/>
  <c r="AA205" i="5"/>
  <c r="AC205" i="5"/>
  <c r="AE205" i="5"/>
  <c r="AF205" i="5" s="1"/>
  <c r="B206" i="5"/>
  <c r="C206" i="5"/>
  <c r="L206" i="5"/>
  <c r="Q206" i="5"/>
  <c r="W206" i="5"/>
  <c r="V206" i="5"/>
  <c r="Y206" i="5"/>
  <c r="AA206" i="5"/>
  <c r="AC206" i="5"/>
  <c r="AE206" i="5"/>
  <c r="AF206" i="5" s="1"/>
  <c r="B207" i="5"/>
  <c r="C207" i="5"/>
  <c r="L207" i="5"/>
  <c r="Q207" i="5"/>
  <c r="W207" i="5"/>
  <c r="V207" i="5"/>
  <c r="Y207" i="5"/>
  <c r="AA207" i="5"/>
  <c r="AC207" i="5"/>
  <c r="AE207" i="5"/>
  <c r="AF207" i="5" s="1"/>
  <c r="B4" i="5"/>
  <c r="L4" i="5"/>
  <c r="Q4" i="5"/>
  <c r="W4" i="5"/>
  <c r="V4" i="5"/>
  <c r="Y4" i="5"/>
  <c r="AA4" i="5"/>
  <c r="AC4" i="5"/>
  <c r="AE4" i="5"/>
  <c r="AF4" i="5" s="1"/>
  <c r="B5" i="5"/>
  <c r="C5" i="5"/>
  <c r="L5" i="5"/>
  <c r="Q5" i="5"/>
  <c r="W5" i="5"/>
  <c r="V5" i="5"/>
  <c r="Y5" i="5"/>
  <c r="AA5" i="5"/>
  <c r="AC5" i="5"/>
  <c r="AE5" i="5"/>
  <c r="AF5" i="5" s="1"/>
  <c r="B6" i="5"/>
  <c r="C6" i="5"/>
  <c r="L6" i="5"/>
  <c r="Q6" i="5"/>
  <c r="W6" i="5"/>
  <c r="V6" i="5"/>
  <c r="Y6" i="5"/>
  <c r="AA6" i="5"/>
  <c r="AC6" i="5"/>
  <c r="AE6" i="5"/>
  <c r="AF6" i="5" s="1"/>
  <c r="B7" i="5"/>
  <c r="C7" i="5"/>
  <c r="L7" i="5"/>
  <c r="Q7" i="5"/>
  <c r="W7" i="5"/>
  <c r="V7" i="5"/>
  <c r="Y7" i="5"/>
  <c r="AA7" i="5"/>
  <c r="AC7" i="5"/>
  <c r="AE7" i="5"/>
  <c r="AF7" i="5" s="1"/>
  <c r="B8" i="5"/>
  <c r="C8" i="5"/>
  <c r="L8" i="5"/>
  <c r="Q8" i="5"/>
  <c r="W8" i="5"/>
  <c r="V8" i="5"/>
  <c r="Y8" i="5"/>
  <c r="AA8" i="5"/>
  <c r="AC8" i="5"/>
  <c r="AE8" i="5"/>
  <c r="B9" i="5"/>
  <c r="C9" i="5"/>
  <c r="L9" i="5"/>
  <c r="Q9" i="5"/>
  <c r="W9" i="5"/>
  <c r="V9" i="5"/>
  <c r="Y9" i="5"/>
  <c r="AA9" i="5"/>
  <c r="AC9" i="5"/>
  <c r="AE9" i="5"/>
  <c r="B10" i="5"/>
  <c r="C10" i="5"/>
  <c r="L10" i="5"/>
  <c r="Q10" i="5"/>
  <c r="W10" i="5"/>
  <c r="V10" i="5"/>
  <c r="Y10" i="5"/>
  <c r="AA10" i="5"/>
  <c r="AC10" i="5"/>
  <c r="AE10" i="5"/>
  <c r="AF10" i="5" s="1"/>
  <c r="B11" i="5"/>
  <c r="C11" i="5"/>
  <c r="L11" i="5"/>
  <c r="Q11" i="5"/>
  <c r="W11" i="5"/>
  <c r="V11" i="5"/>
  <c r="Y11" i="5"/>
  <c r="AA11" i="5"/>
  <c r="AC11" i="5"/>
  <c r="AE11" i="5"/>
  <c r="AF11" i="5" s="1"/>
  <c r="B12" i="5"/>
  <c r="C12" i="5"/>
  <c r="L12" i="5"/>
  <c r="Q12" i="5"/>
  <c r="W12" i="5"/>
  <c r="V12" i="5"/>
  <c r="Y12" i="5"/>
  <c r="AA12" i="5"/>
  <c r="AC12" i="5"/>
  <c r="AE12" i="5"/>
  <c r="AF12" i="5" s="1"/>
  <c r="B13" i="5"/>
  <c r="C13" i="5"/>
  <c r="L13" i="5"/>
  <c r="Q13" i="5"/>
  <c r="W13" i="5"/>
  <c r="V13" i="5"/>
  <c r="Y13" i="5"/>
  <c r="AA13" i="5"/>
  <c r="AC13" i="5"/>
  <c r="AE13" i="5"/>
  <c r="AF13" i="5" s="1"/>
  <c r="B14" i="5"/>
  <c r="C14" i="5"/>
  <c r="L14" i="5"/>
  <c r="Q14" i="5"/>
  <c r="W14" i="5"/>
  <c r="V14" i="5"/>
  <c r="Y14" i="5"/>
  <c r="AA14" i="5"/>
  <c r="AC14" i="5"/>
  <c r="AE14" i="5"/>
  <c r="B15" i="5"/>
  <c r="C15" i="5"/>
  <c r="L15" i="5"/>
  <c r="Q15" i="5"/>
  <c r="W15" i="5"/>
  <c r="V15" i="5"/>
  <c r="Y15" i="5"/>
  <c r="AA15" i="5"/>
  <c r="AC15" i="5"/>
  <c r="AE15" i="5"/>
  <c r="AF15" i="5" s="1"/>
  <c r="B16" i="5"/>
  <c r="C16" i="5"/>
  <c r="L16" i="5"/>
  <c r="Q16" i="5"/>
  <c r="W16" i="5"/>
  <c r="V16" i="5"/>
  <c r="Y16" i="5"/>
  <c r="AA16" i="5"/>
  <c r="AC16" i="5"/>
  <c r="AE16" i="5"/>
  <c r="AF16" i="5" s="1"/>
  <c r="B17" i="5"/>
  <c r="C17" i="5"/>
  <c r="L17" i="5"/>
  <c r="Q17" i="5"/>
  <c r="W17" i="5"/>
  <c r="V17" i="5"/>
  <c r="Y17" i="5"/>
  <c r="AA17" i="5"/>
  <c r="AC17" i="5"/>
  <c r="AE17" i="5"/>
  <c r="AF17" i="5" s="1"/>
  <c r="B18" i="5"/>
  <c r="C18" i="5"/>
  <c r="L18" i="5"/>
  <c r="Q18" i="5"/>
  <c r="W18" i="5"/>
  <c r="V18" i="5"/>
  <c r="Y18" i="5"/>
  <c r="AA18" i="5"/>
  <c r="AC18" i="5"/>
  <c r="AE18" i="5"/>
  <c r="AF18" i="5" s="1"/>
  <c r="B19" i="5"/>
  <c r="C19" i="5"/>
  <c r="L19" i="5"/>
  <c r="Q19" i="5"/>
  <c r="W19" i="5"/>
  <c r="V19" i="5"/>
  <c r="Y19" i="5"/>
  <c r="AA19" i="5"/>
  <c r="AC19" i="5"/>
  <c r="AE19" i="5"/>
  <c r="B20" i="5"/>
  <c r="C20" i="5"/>
  <c r="L20" i="5"/>
  <c r="Q20" i="5"/>
  <c r="W20" i="5"/>
  <c r="V20" i="5"/>
  <c r="Y20" i="5"/>
  <c r="AA20" i="5"/>
  <c r="AC20" i="5"/>
  <c r="AE20" i="5"/>
  <c r="AF20" i="5" s="1"/>
  <c r="B21" i="5"/>
  <c r="C21" i="5"/>
  <c r="L21" i="5"/>
  <c r="Q21" i="5"/>
  <c r="W21" i="5"/>
  <c r="V21" i="5"/>
  <c r="Y21" i="5"/>
  <c r="AA21" i="5"/>
  <c r="AC21" i="5"/>
  <c r="AE21" i="5"/>
  <c r="AF21" i="5" s="1"/>
  <c r="B22" i="5"/>
  <c r="C22" i="5"/>
  <c r="L22" i="5"/>
  <c r="Q22" i="5"/>
  <c r="W22" i="5"/>
  <c r="V22" i="5"/>
  <c r="Y22" i="5"/>
  <c r="AA22" i="5"/>
  <c r="AC22" i="5"/>
  <c r="AE22" i="5"/>
  <c r="AF22" i="5" s="1"/>
  <c r="B23" i="5"/>
  <c r="C23" i="5"/>
  <c r="L23" i="5"/>
  <c r="Q23" i="5"/>
  <c r="W23" i="5"/>
  <c r="V23" i="5"/>
  <c r="Y23" i="5"/>
  <c r="AA23" i="5"/>
  <c r="AC23" i="5"/>
  <c r="AE23" i="5"/>
  <c r="AF23" i="5" s="1"/>
  <c r="B24" i="5"/>
  <c r="C24" i="5"/>
  <c r="L24" i="5"/>
  <c r="Q24" i="5"/>
  <c r="W24" i="5"/>
  <c r="V24" i="5"/>
  <c r="Y24" i="5"/>
  <c r="AA24" i="5"/>
  <c r="AC24" i="5"/>
  <c r="AE24" i="5"/>
  <c r="B25" i="5"/>
  <c r="C25" i="5"/>
  <c r="L25" i="5"/>
  <c r="Q25" i="5"/>
  <c r="W25" i="5"/>
  <c r="V25" i="5"/>
  <c r="Y25" i="5"/>
  <c r="AA25" i="5"/>
  <c r="AC25" i="5"/>
  <c r="AE25" i="5"/>
  <c r="AF25" i="5" s="1"/>
  <c r="B26" i="5"/>
  <c r="C26" i="5"/>
  <c r="L26" i="5"/>
  <c r="Q26" i="5"/>
  <c r="W26" i="5"/>
  <c r="V26" i="5"/>
  <c r="Y26" i="5"/>
  <c r="AA26" i="5"/>
  <c r="AC26" i="5"/>
  <c r="AE26" i="5"/>
  <c r="B27" i="5"/>
  <c r="C27" i="5"/>
  <c r="L27" i="5"/>
  <c r="Q27" i="5"/>
  <c r="W27" i="5"/>
  <c r="V27" i="5"/>
  <c r="Y27" i="5"/>
  <c r="AA27" i="5"/>
  <c r="AC27" i="5"/>
  <c r="AE27" i="5"/>
  <c r="AF27" i="5" s="1"/>
  <c r="B28" i="5"/>
  <c r="C28" i="5"/>
  <c r="L28" i="5"/>
  <c r="Q28" i="5"/>
  <c r="W28" i="5"/>
  <c r="V28" i="5"/>
  <c r="Y28" i="5"/>
  <c r="AA28" i="5"/>
  <c r="AC28" i="5"/>
  <c r="AE28" i="5"/>
  <c r="B29" i="5"/>
  <c r="C29" i="5"/>
  <c r="L29" i="5"/>
  <c r="Q29" i="5"/>
  <c r="W29" i="5"/>
  <c r="V29" i="5"/>
  <c r="Y29" i="5"/>
  <c r="AA29" i="5"/>
  <c r="AC29" i="5"/>
  <c r="AE29" i="5"/>
  <c r="AF29" i="5" s="1"/>
  <c r="B30" i="5"/>
  <c r="C30" i="5"/>
  <c r="L30" i="5"/>
  <c r="Q30" i="5"/>
  <c r="W30" i="5"/>
  <c r="V30" i="5"/>
  <c r="Y30" i="5"/>
  <c r="AA30" i="5"/>
  <c r="AC30" i="5"/>
  <c r="AE30" i="5"/>
  <c r="AF30" i="5" s="1"/>
  <c r="B31" i="5"/>
  <c r="C31" i="5"/>
  <c r="L31" i="5"/>
  <c r="Q31" i="5"/>
  <c r="W31" i="5"/>
  <c r="V31" i="5"/>
  <c r="Y31" i="5"/>
  <c r="AA31" i="5"/>
  <c r="AC31" i="5"/>
  <c r="AE31" i="5"/>
  <c r="AF31" i="5" s="1"/>
  <c r="B32" i="5"/>
  <c r="C32" i="5"/>
  <c r="L32" i="5"/>
  <c r="Q32" i="5"/>
  <c r="W32" i="5"/>
  <c r="V32" i="5"/>
  <c r="Y32" i="5"/>
  <c r="AA32" i="5"/>
  <c r="AC32" i="5"/>
  <c r="AE32" i="5"/>
  <c r="AF32" i="5" s="1"/>
  <c r="B33" i="5"/>
  <c r="C33" i="5"/>
  <c r="L33" i="5"/>
  <c r="Q33" i="5"/>
  <c r="W33" i="5"/>
  <c r="V33" i="5"/>
  <c r="Y33" i="5"/>
  <c r="AA33" i="5"/>
  <c r="AC33" i="5"/>
  <c r="AE33" i="5"/>
  <c r="AF33" i="5" s="1"/>
  <c r="B34" i="5"/>
  <c r="C34" i="5"/>
  <c r="L34" i="5"/>
  <c r="Q34" i="5"/>
  <c r="W34" i="5"/>
  <c r="V34" i="5"/>
  <c r="Y34" i="5"/>
  <c r="AA34" i="5"/>
  <c r="AC34" i="5"/>
  <c r="AE34" i="5"/>
  <c r="AF34" i="5" s="1"/>
  <c r="B35" i="5"/>
  <c r="C35" i="5"/>
  <c r="L35" i="5"/>
  <c r="Q35" i="5"/>
  <c r="W35" i="5"/>
  <c r="V35" i="5"/>
  <c r="Y35" i="5"/>
  <c r="AA35" i="5"/>
  <c r="AC35" i="5"/>
  <c r="AE35" i="5"/>
  <c r="AF35" i="5" s="1"/>
  <c r="B36" i="5"/>
  <c r="C36" i="5"/>
  <c r="L36" i="5"/>
  <c r="Q36" i="5"/>
  <c r="W36" i="5"/>
  <c r="V36" i="5"/>
  <c r="Y36" i="5"/>
  <c r="AA36" i="5"/>
  <c r="AC36" i="5"/>
  <c r="AE36" i="5"/>
  <c r="AF36" i="5" s="1"/>
  <c r="B37" i="5"/>
  <c r="C37" i="5"/>
  <c r="L37" i="5"/>
  <c r="Q37" i="5"/>
  <c r="W37" i="5"/>
  <c r="V37" i="5"/>
  <c r="Y37" i="5"/>
  <c r="AA37" i="5"/>
  <c r="AC37" i="5"/>
  <c r="AE37" i="5"/>
  <c r="AF37" i="5" s="1"/>
  <c r="B38" i="5"/>
  <c r="C38" i="5"/>
  <c r="L38" i="5"/>
  <c r="Q38" i="5"/>
  <c r="W38" i="5"/>
  <c r="V38" i="5"/>
  <c r="Y38" i="5"/>
  <c r="AA38" i="5"/>
  <c r="AC38" i="5"/>
  <c r="AE38" i="5"/>
  <c r="AF38" i="5" s="1"/>
  <c r="B39" i="5"/>
  <c r="C39" i="5"/>
  <c r="L39" i="5"/>
  <c r="Q39" i="5"/>
  <c r="W39" i="5"/>
  <c r="V39" i="5"/>
  <c r="Y39" i="5"/>
  <c r="AA39" i="5"/>
  <c r="AC39" i="5"/>
  <c r="AE39" i="5"/>
  <c r="AF39" i="5" s="1"/>
  <c r="B40" i="5"/>
  <c r="C40" i="5"/>
  <c r="L40" i="5"/>
  <c r="Q40" i="5"/>
  <c r="W40" i="5"/>
  <c r="V40" i="5"/>
  <c r="Y40" i="5"/>
  <c r="AA40" i="5"/>
  <c r="AC40" i="5"/>
  <c r="AE40" i="5"/>
  <c r="AF40" i="5" s="1"/>
  <c r="B41" i="5"/>
  <c r="C41" i="5"/>
  <c r="L41" i="5"/>
  <c r="Q41" i="5"/>
  <c r="W41" i="5"/>
  <c r="V41" i="5"/>
  <c r="Y41" i="5"/>
  <c r="AA41" i="5"/>
  <c r="AC41" i="5"/>
  <c r="AE41" i="5"/>
  <c r="AF41" i="5" s="1"/>
  <c r="B42" i="5"/>
  <c r="C42" i="5"/>
  <c r="L42" i="5"/>
  <c r="Q42" i="5"/>
  <c r="W42" i="5"/>
  <c r="V42" i="5"/>
  <c r="Y42" i="5"/>
  <c r="AA42" i="5"/>
  <c r="AC42" i="5"/>
  <c r="AE42" i="5"/>
  <c r="AF42" i="5" s="1"/>
  <c r="B43" i="5"/>
  <c r="C43" i="5"/>
  <c r="L43" i="5"/>
  <c r="Q43" i="5"/>
  <c r="W43" i="5"/>
  <c r="V43" i="5"/>
  <c r="Y43" i="5"/>
  <c r="AA43" i="5"/>
  <c r="AC43" i="5"/>
  <c r="AE43" i="5"/>
  <c r="AF43" i="5" s="1"/>
  <c r="B44" i="5"/>
  <c r="C44" i="5"/>
  <c r="L44" i="5"/>
  <c r="Q44" i="5"/>
  <c r="W44" i="5"/>
  <c r="V44" i="5"/>
  <c r="Y44" i="5"/>
  <c r="AA44" i="5"/>
  <c r="AC44" i="5"/>
  <c r="AE44" i="5"/>
  <c r="AF44" i="5" s="1"/>
  <c r="B45" i="5"/>
  <c r="C45" i="5"/>
  <c r="L45" i="5"/>
  <c r="Q45" i="5"/>
  <c r="W45" i="5"/>
  <c r="V45" i="5"/>
  <c r="Y45" i="5"/>
  <c r="AA45" i="5"/>
  <c r="AC45" i="5"/>
  <c r="AE45" i="5"/>
  <c r="AF45" i="5" s="1"/>
  <c r="B46" i="5"/>
  <c r="C46" i="5"/>
  <c r="L46" i="5"/>
  <c r="Q46" i="5"/>
  <c r="W46" i="5"/>
  <c r="V46" i="5"/>
  <c r="Y46" i="5"/>
  <c r="AA46" i="5"/>
  <c r="AC46" i="5"/>
  <c r="AE46" i="5"/>
  <c r="AF46" i="5" s="1"/>
  <c r="B47" i="5"/>
  <c r="C47" i="5"/>
  <c r="L47" i="5"/>
  <c r="Q47" i="5"/>
  <c r="W47" i="5"/>
  <c r="V47" i="5"/>
  <c r="Y47" i="5"/>
  <c r="AA47" i="5"/>
  <c r="AC47" i="5"/>
  <c r="AE47" i="5"/>
  <c r="B48" i="5"/>
  <c r="C48" i="5"/>
  <c r="L48" i="5"/>
  <c r="Q48" i="5"/>
  <c r="W48" i="5"/>
  <c r="V48" i="5"/>
  <c r="Y48" i="5"/>
  <c r="AA48" i="5"/>
  <c r="AC48" i="5"/>
  <c r="AE48" i="5"/>
  <c r="B49" i="5"/>
  <c r="C49" i="5"/>
  <c r="L49" i="5"/>
  <c r="Q49" i="5"/>
  <c r="W49" i="5"/>
  <c r="V49" i="5"/>
  <c r="Y49" i="5"/>
  <c r="AA49" i="5"/>
  <c r="AC49" i="5"/>
  <c r="AE49" i="5"/>
  <c r="AF49" i="5" s="1"/>
  <c r="B50" i="5"/>
  <c r="C50" i="5"/>
  <c r="L50" i="5"/>
  <c r="Q50" i="5"/>
  <c r="W50" i="5"/>
  <c r="V50" i="5"/>
  <c r="Y50" i="5"/>
  <c r="AA50" i="5"/>
  <c r="AC50" i="5"/>
  <c r="AE50" i="5"/>
  <c r="AF50" i="5" s="1"/>
  <c r="B51" i="5"/>
  <c r="C51" i="5"/>
  <c r="L51" i="5"/>
  <c r="Q51" i="5"/>
  <c r="W51" i="5"/>
  <c r="V51" i="5"/>
  <c r="Y51" i="5"/>
  <c r="AA51" i="5"/>
  <c r="AC51" i="5"/>
  <c r="AE51" i="5"/>
  <c r="AF51" i="5" s="1"/>
  <c r="B52" i="5"/>
  <c r="C52" i="5"/>
  <c r="L52" i="5"/>
  <c r="Q52" i="5"/>
  <c r="W52" i="5"/>
  <c r="V52" i="5"/>
  <c r="Y52" i="5"/>
  <c r="AA52" i="5"/>
  <c r="AC52" i="5"/>
  <c r="AE52" i="5"/>
  <c r="AF52" i="5" s="1"/>
  <c r="B53" i="5"/>
  <c r="C53" i="5"/>
  <c r="L53" i="5"/>
  <c r="Q53" i="5"/>
  <c r="W53" i="5"/>
  <c r="V53" i="5"/>
  <c r="Y53" i="5"/>
  <c r="AA53" i="5"/>
  <c r="AC53" i="5"/>
  <c r="AE53" i="5"/>
  <c r="AF53" i="5" s="1"/>
  <c r="B54" i="5"/>
  <c r="C54" i="5"/>
  <c r="L54" i="5"/>
  <c r="Q54" i="5"/>
  <c r="W54" i="5"/>
  <c r="V54" i="5"/>
  <c r="Y54" i="5"/>
  <c r="AA54" i="5"/>
  <c r="AC54" i="5"/>
  <c r="AE54" i="5"/>
  <c r="B55" i="5"/>
  <c r="C55" i="5"/>
  <c r="L55" i="5"/>
  <c r="Q55" i="5"/>
  <c r="W55" i="5"/>
  <c r="V55" i="5"/>
  <c r="Y55" i="5"/>
  <c r="AA55" i="5"/>
  <c r="AC55" i="5"/>
  <c r="AE55" i="5"/>
  <c r="AF55" i="5" s="1"/>
  <c r="B56" i="5"/>
  <c r="C56" i="5"/>
  <c r="L56" i="5"/>
  <c r="Q56" i="5"/>
  <c r="W56" i="5"/>
  <c r="V56" i="5"/>
  <c r="Y56" i="5"/>
  <c r="AA56" i="5"/>
  <c r="AC56" i="5"/>
  <c r="AE56" i="5"/>
  <c r="AF56" i="5" s="1"/>
  <c r="B57" i="5"/>
  <c r="C57" i="5"/>
  <c r="L57" i="5"/>
  <c r="Q57" i="5"/>
  <c r="W57" i="5"/>
  <c r="V57" i="5"/>
  <c r="Y57" i="5"/>
  <c r="AA57" i="5"/>
  <c r="AC57" i="5"/>
  <c r="AE57" i="5"/>
  <c r="AF57" i="5" s="1"/>
  <c r="B58" i="5"/>
  <c r="C58" i="5"/>
  <c r="L58" i="5"/>
  <c r="Q58" i="5"/>
  <c r="W58" i="5"/>
  <c r="V58" i="5"/>
  <c r="Y58" i="5"/>
  <c r="AA58" i="5"/>
  <c r="AC58" i="5"/>
  <c r="AE58" i="5"/>
  <c r="AF58" i="5" s="1"/>
  <c r="B59" i="5"/>
  <c r="C59" i="5"/>
  <c r="L59" i="5"/>
  <c r="Q59" i="5"/>
  <c r="W59" i="5"/>
  <c r="V59" i="5"/>
  <c r="Y59" i="5"/>
  <c r="AA59" i="5"/>
  <c r="AC59" i="5"/>
  <c r="AE59" i="5"/>
  <c r="B60" i="5"/>
  <c r="C60" i="5"/>
  <c r="L60" i="5"/>
  <c r="Q60" i="5"/>
  <c r="W60" i="5"/>
  <c r="V60" i="5"/>
  <c r="Y60" i="5"/>
  <c r="AA60" i="5"/>
  <c r="AC60" i="5"/>
  <c r="AE60" i="5"/>
  <c r="AF60" i="5" s="1"/>
  <c r="B61" i="5"/>
  <c r="C61" i="5"/>
  <c r="L61" i="5"/>
  <c r="Q61" i="5"/>
  <c r="W61" i="5"/>
  <c r="V61" i="5"/>
  <c r="Y61" i="5"/>
  <c r="AA61" i="5"/>
  <c r="AC61" i="5"/>
  <c r="AE61" i="5"/>
  <c r="B62" i="5"/>
  <c r="C62" i="5"/>
  <c r="L62" i="5"/>
  <c r="Q62" i="5"/>
  <c r="W62" i="5"/>
  <c r="V62" i="5"/>
  <c r="Y62" i="5"/>
  <c r="AA62" i="5"/>
  <c r="AC62" i="5"/>
  <c r="AE62" i="5"/>
  <c r="B63" i="5"/>
  <c r="C63" i="5"/>
  <c r="L63" i="5"/>
  <c r="Q63" i="5"/>
  <c r="W63" i="5"/>
  <c r="V63" i="5"/>
  <c r="Y63" i="5"/>
  <c r="AA63" i="5"/>
  <c r="AC63" i="5"/>
  <c r="AE63" i="5"/>
  <c r="B64" i="5"/>
  <c r="C64" i="5"/>
  <c r="L64" i="5"/>
  <c r="Q64" i="5"/>
  <c r="W64" i="5"/>
  <c r="V64" i="5"/>
  <c r="Y64" i="5"/>
  <c r="AA64" i="5"/>
  <c r="AC64" i="5"/>
  <c r="AE64" i="5"/>
  <c r="AF64" i="5" s="1"/>
  <c r="B65" i="5"/>
  <c r="C65" i="5"/>
  <c r="L65" i="5"/>
  <c r="Q65" i="5"/>
  <c r="W65" i="5"/>
  <c r="V65" i="5"/>
  <c r="Y65" i="5"/>
  <c r="AA65" i="5"/>
  <c r="AC65" i="5"/>
  <c r="AE65" i="5"/>
  <c r="B66" i="5"/>
  <c r="C66" i="5"/>
  <c r="L66" i="5"/>
  <c r="Q66" i="5"/>
  <c r="W66" i="5"/>
  <c r="V66" i="5"/>
  <c r="Y66" i="5"/>
  <c r="AA66" i="5"/>
  <c r="AC66" i="5"/>
  <c r="AE66" i="5"/>
  <c r="AF66" i="5" s="1"/>
  <c r="B67" i="5"/>
  <c r="C67" i="5"/>
  <c r="L67" i="5"/>
  <c r="Q67" i="5"/>
  <c r="W67" i="5"/>
  <c r="V67" i="5"/>
  <c r="Y67" i="5"/>
  <c r="AA67" i="5"/>
  <c r="AC67" i="5"/>
  <c r="AE67" i="5"/>
  <c r="AF67" i="5" s="1"/>
  <c r="B68" i="5"/>
  <c r="C68" i="5"/>
  <c r="L68" i="5"/>
  <c r="Q68" i="5"/>
  <c r="W68" i="5"/>
  <c r="V68" i="5"/>
  <c r="Y68" i="5"/>
  <c r="AA68" i="5"/>
  <c r="AC68" i="5"/>
  <c r="AE68" i="5"/>
  <c r="AF68" i="5" s="1"/>
  <c r="B69" i="5"/>
  <c r="C69" i="5"/>
  <c r="L69" i="5"/>
  <c r="Q69" i="5"/>
  <c r="W69" i="5"/>
  <c r="V69" i="5"/>
  <c r="Y69" i="5"/>
  <c r="AA69" i="5"/>
  <c r="AC69" i="5"/>
  <c r="AE69" i="5"/>
  <c r="AF69" i="5" s="1"/>
  <c r="B70" i="5"/>
  <c r="C70" i="5"/>
  <c r="L70" i="5"/>
  <c r="Q70" i="5"/>
  <c r="W70" i="5"/>
  <c r="V70" i="5"/>
  <c r="Y70" i="5"/>
  <c r="AA70" i="5"/>
  <c r="AC70" i="5"/>
  <c r="AE70" i="5"/>
  <c r="B71" i="5"/>
  <c r="C71" i="5"/>
  <c r="L71" i="5"/>
  <c r="Q71" i="5"/>
  <c r="W71" i="5"/>
  <c r="V71" i="5"/>
  <c r="Y71" i="5"/>
  <c r="AA71" i="5"/>
  <c r="AC71" i="5"/>
  <c r="AE71" i="5"/>
  <c r="AF71" i="5" s="1"/>
  <c r="B72" i="5"/>
  <c r="C72" i="5"/>
  <c r="L72" i="5"/>
  <c r="Q72" i="5"/>
  <c r="W72" i="5"/>
  <c r="V72" i="5"/>
  <c r="Y72" i="5"/>
  <c r="AA72" i="5"/>
  <c r="AC72" i="5"/>
  <c r="AE72" i="5"/>
  <c r="AF72" i="5" s="1"/>
  <c r="B73" i="5"/>
  <c r="C73" i="5"/>
  <c r="L73" i="5"/>
  <c r="Q73" i="5"/>
  <c r="W73" i="5"/>
  <c r="V73" i="5"/>
  <c r="Y73" i="5"/>
  <c r="AA73" i="5"/>
  <c r="AC73" i="5"/>
  <c r="AE73" i="5"/>
  <c r="AF73" i="5" s="1"/>
  <c r="B74" i="5"/>
  <c r="C74" i="5"/>
  <c r="L74" i="5"/>
  <c r="Q74" i="5"/>
  <c r="W74" i="5"/>
  <c r="V74" i="5"/>
  <c r="Y74" i="5"/>
  <c r="AA74" i="5"/>
  <c r="AC74" i="5"/>
  <c r="AE74" i="5"/>
  <c r="B75" i="5"/>
  <c r="C75" i="5"/>
  <c r="L75" i="5"/>
  <c r="Q75" i="5"/>
  <c r="W75" i="5"/>
  <c r="V75" i="5"/>
  <c r="Y75" i="5"/>
  <c r="AA75" i="5"/>
  <c r="AC75" i="5"/>
  <c r="AE75" i="5"/>
  <c r="AF75" i="5" s="1"/>
  <c r="B76" i="5"/>
  <c r="C76" i="5"/>
  <c r="L76" i="5"/>
  <c r="Q76" i="5"/>
  <c r="W76" i="5"/>
  <c r="V76" i="5"/>
  <c r="Y76" i="5"/>
  <c r="AA76" i="5"/>
  <c r="AC76" i="5"/>
  <c r="AE76" i="5"/>
  <c r="AF76" i="5" s="1"/>
  <c r="B77" i="5"/>
  <c r="C77" i="5"/>
  <c r="L77" i="5"/>
  <c r="Q77" i="5"/>
  <c r="W77" i="5"/>
  <c r="V77" i="5"/>
  <c r="Y77" i="5"/>
  <c r="AA77" i="5"/>
  <c r="AC77" i="5"/>
  <c r="AE77" i="5"/>
  <c r="B78" i="5"/>
  <c r="C78" i="5"/>
  <c r="L78" i="5"/>
  <c r="Q78" i="5"/>
  <c r="W78" i="5"/>
  <c r="V78" i="5"/>
  <c r="Y78" i="5"/>
  <c r="AA78" i="5"/>
  <c r="AC78" i="5"/>
  <c r="AE78" i="5"/>
  <c r="AF78" i="5" s="1"/>
  <c r="B79" i="5"/>
  <c r="C79" i="5"/>
  <c r="L79" i="5"/>
  <c r="Q79" i="5"/>
  <c r="W79" i="5"/>
  <c r="V79" i="5"/>
  <c r="Y79" i="5"/>
  <c r="AA79" i="5"/>
  <c r="AC79" i="5"/>
  <c r="AE79" i="5"/>
  <c r="AF79" i="5" s="1"/>
  <c r="B80" i="5"/>
  <c r="C80" i="5"/>
  <c r="L80" i="5"/>
  <c r="Q80" i="5"/>
  <c r="W80" i="5"/>
  <c r="V80" i="5"/>
  <c r="Y80" i="5"/>
  <c r="AA80" i="5"/>
  <c r="AC80" i="5"/>
  <c r="AE80" i="5"/>
  <c r="AF80" i="5" s="1"/>
  <c r="B81" i="5"/>
  <c r="C81" i="5"/>
  <c r="L81" i="5"/>
  <c r="Q81" i="5"/>
  <c r="W81" i="5"/>
  <c r="V81" i="5"/>
  <c r="Y81" i="5"/>
  <c r="AA81" i="5"/>
  <c r="AC81" i="5"/>
  <c r="AE81" i="5"/>
  <c r="AF81" i="5" s="1"/>
  <c r="B82" i="5"/>
  <c r="C82" i="5"/>
  <c r="L82" i="5"/>
  <c r="Q82" i="5"/>
  <c r="W82" i="5"/>
  <c r="V82" i="5"/>
  <c r="Y82" i="5"/>
  <c r="AA82" i="5"/>
  <c r="AC82" i="5"/>
  <c r="AE82" i="5"/>
  <c r="B83" i="5"/>
  <c r="C83" i="5"/>
  <c r="L83" i="5"/>
  <c r="Q83" i="5"/>
  <c r="W83" i="5"/>
  <c r="V83" i="5"/>
  <c r="Y83" i="5"/>
  <c r="AA83" i="5"/>
  <c r="AC83" i="5"/>
  <c r="AE83" i="5"/>
  <c r="AF83" i="5" s="1"/>
  <c r="B84" i="5"/>
  <c r="C84" i="5"/>
  <c r="L84" i="5"/>
  <c r="Q84" i="5"/>
  <c r="W84" i="5"/>
  <c r="V84" i="5"/>
  <c r="Y84" i="5"/>
  <c r="AA84" i="5"/>
  <c r="AC84" i="5"/>
  <c r="AE84" i="5"/>
  <c r="AF84" i="5" s="1"/>
  <c r="B85" i="5"/>
  <c r="C85" i="5"/>
  <c r="L85" i="5"/>
  <c r="Q85" i="5"/>
  <c r="W85" i="5"/>
  <c r="V85" i="5"/>
  <c r="Y85" i="5"/>
  <c r="AA85" i="5"/>
  <c r="AC85" i="5"/>
  <c r="AE85" i="5"/>
  <c r="B86" i="5"/>
  <c r="C86" i="5"/>
  <c r="L86" i="5"/>
  <c r="Q86" i="5"/>
  <c r="W86" i="5"/>
  <c r="V86" i="5"/>
  <c r="Y86" i="5"/>
  <c r="AA86" i="5"/>
  <c r="AC86" i="5"/>
  <c r="AE86" i="5"/>
  <c r="AF86" i="5" s="1"/>
  <c r="B87" i="5"/>
  <c r="C87" i="5"/>
  <c r="L87" i="5"/>
  <c r="Q87" i="5"/>
  <c r="W87" i="5"/>
  <c r="V87" i="5"/>
  <c r="Y87" i="5"/>
  <c r="AA87" i="5"/>
  <c r="AC87" i="5"/>
  <c r="AE87" i="5"/>
  <c r="AF87" i="5" s="1"/>
  <c r="B88" i="5"/>
  <c r="C88" i="5"/>
  <c r="L88" i="5"/>
  <c r="Q88" i="5"/>
  <c r="W88" i="5"/>
  <c r="V88" i="5"/>
  <c r="Y88" i="5"/>
  <c r="AA88" i="5"/>
  <c r="AC88" i="5"/>
  <c r="AE88" i="5"/>
  <c r="AF88" i="5" s="1"/>
  <c r="B89" i="5"/>
  <c r="C89" i="5"/>
  <c r="L89" i="5"/>
  <c r="Q89" i="5"/>
  <c r="W89" i="5"/>
  <c r="V89" i="5"/>
  <c r="Y89" i="5"/>
  <c r="AA89" i="5"/>
  <c r="AC89" i="5"/>
  <c r="AE89" i="5"/>
  <c r="B90" i="5"/>
  <c r="C90" i="5"/>
  <c r="L90" i="5"/>
  <c r="Q90" i="5"/>
  <c r="W90" i="5"/>
  <c r="V90" i="5"/>
  <c r="Y90" i="5"/>
  <c r="AA90" i="5"/>
  <c r="AC90" i="5"/>
  <c r="AE90" i="5"/>
  <c r="AF90" i="5" s="1"/>
  <c r="B91" i="5"/>
  <c r="C91" i="5"/>
  <c r="L91" i="5"/>
  <c r="Q91" i="5"/>
  <c r="W91" i="5"/>
  <c r="V91" i="5"/>
  <c r="Y91" i="5"/>
  <c r="AA91" i="5"/>
  <c r="AC91" i="5"/>
  <c r="AE91" i="5"/>
  <c r="AF91" i="5" s="1"/>
  <c r="B92" i="5"/>
  <c r="C92" i="5"/>
  <c r="L92" i="5"/>
  <c r="Q92" i="5"/>
  <c r="W92" i="5"/>
  <c r="V92" i="5"/>
  <c r="Y92" i="5"/>
  <c r="AA92" i="5"/>
  <c r="AC92" i="5"/>
  <c r="AE92" i="5"/>
  <c r="AF92" i="5" s="1"/>
  <c r="B93" i="5"/>
  <c r="C93" i="5"/>
  <c r="L93" i="5"/>
  <c r="Q93" i="5"/>
  <c r="W93" i="5"/>
  <c r="V93" i="5"/>
  <c r="Y93" i="5"/>
  <c r="AA93" i="5"/>
  <c r="AC93" i="5"/>
  <c r="AE93" i="5"/>
  <c r="AF93" i="5" s="1"/>
  <c r="B94" i="5"/>
  <c r="C94" i="5"/>
  <c r="L94" i="5"/>
  <c r="Q94" i="5"/>
  <c r="W94" i="5"/>
  <c r="V94" i="5"/>
  <c r="Y94" i="5"/>
  <c r="AA94" i="5"/>
  <c r="AC94" i="5"/>
  <c r="AE94" i="5"/>
  <c r="AF94" i="5" s="1"/>
  <c r="B95" i="5"/>
  <c r="C95" i="5"/>
  <c r="L95" i="5"/>
  <c r="Q95" i="5"/>
  <c r="W95" i="5"/>
  <c r="V95" i="5"/>
  <c r="Y95" i="5"/>
  <c r="AA95" i="5"/>
  <c r="AC95" i="5"/>
  <c r="AE95" i="5"/>
  <c r="AF95" i="5" s="1"/>
  <c r="B96" i="5"/>
  <c r="C96" i="5"/>
  <c r="L96" i="5"/>
  <c r="Q96" i="5"/>
  <c r="W96" i="5"/>
  <c r="V96" i="5"/>
  <c r="Y96" i="5"/>
  <c r="AA96" i="5"/>
  <c r="AC96" i="5"/>
  <c r="AE96" i="5"/>
  <c r="B97" i="5"/>
  <c r="C97" i="5"/>
  <c r="L97" i="5"/>
  <c r="Q97" i="5"/>
  <c r="W97" i="5"/>
  <c r="V97" i="5"/>
  <c r="Y97" i="5"/>
  <c r="AA97" i="5"/>
  <c r="AC97" i="5"/>
  <c r="AE97" i="5"/>
  <c r="AF97" i="5" s="1"/>
  <c r="B98" i="5"/>
  <c r="C98" i="5"/>
  <c r="L98" i="5"/>
  <c r="Q98" i="5"/>
  <c r="W98" i="5"/>
  <c r="V98" i="5"/>
  <c r="Y98" i="5"/>
  <c r="AA98" i="5"/>
  <c r="AC98" i="5"/>
  <c r="AE98" i="5"/>
  <c r="B99" i="5"/>
  <c r="C99" i="5"/>
  <c r="L99" i="5"/>
  <c r="Q99" i="5"/>
  <c r="W99" i="5"/>
  <c r="V99" i="5"/>
  <c r="Y99" i="5"/>
  <c r="AA99" i="5"/>
  <c r="AC99" i="5"/>
  <c r="AE99" i="5"/>
  <c r="AF99" i="5" s="1"/>
  <c r="B100" i="5"/>
  <c r="C100" i="5"/>
  <c r="L100" i="5"/>
  <c r="Q100" i="5"/>
  <c r="W100" i="5"/>
  <c r="V100" i="5"/>
  <c r="Y100" i="5"/>
  <c r="AA100" i="5"/>
  <c r="AC100" i="5"/>
  <c r="AE100" i="5"/>
  <c r="AF100" i="5" s="1"/>
  <c r="B101" i="5"/>
  <c r="C101" i="5"/>
  <c r="L101" i="5"/>
  <c r="Q101" i="5"/>
  <c r="W101" i="5"/>
  <c r="V101" i="5"/>
  <c r="Y101" i="5"/>
  <c r="AA101" i="5"/>
  <c r="AC101" i="5"/>
  <c r="AE101" i="5"/>
  <c r="B102" i="5"/>
  <c r="C102" i="5"/>
  <c r="L102" i="5"/>
  <c r="Q102" i="5"/>
  <c r="W102" i="5"/>
  <c r="V102" i="5"/>
  <c r="Y102" i="5"/>
  <c r="AA102" i="5"/>
  <c r="AC102" i="5"/>
  <c r="AE102" i="5"/>
  <c r="AF102" i="5" s="1"/>
  <c r="B103" i="5"/>
  <c r="C103" i="5"/>
  <c r="L103" i="5"/>
  <c r="Q103" i="5"/>
  <c r="W103" i="5"/>
  <c r="V103" i="5"/>
  <c r="Y103" i="5"/>
  <c r="AA103" i="5"/>
  <c r="AC103" i="5"/>
  <c r="AE103" i="5"/>
  <c r="B104" i="5"/>
  <c r="C104" i="5"/>
  <c r="L104" i="5"/>
  <c r="Q104" i="5"/>
  <c r="W104" i="5"/>
  <c r="V104" i="5"/>
  <c r="Y104" i="5"/>
  <c r="AA104" i="5"/>
  <c r="AC104" i="5"/>
  <c r="AE104" i="5"/>
  <c r="AF104" i="5" s="1"/>
  <c r="B105" i="5"/>
  <c r="C105" i="5"/>
  <c r="L105" i="5"/>
  <c r="Q105" i="5"/>
  <c r="W105" i="5"/>
  <c r="V105" i="5"/>
  <c r="Y105" i="5"/>
  <c r="AA105" i="5"/>
  <c r="AC105" i="5"/>
  <c r="AE105" i="5"/>
  <c r="AF105" i="5" s="1"/>
  <c r="B106" i="5"/>
  <c r="C106" i="5"/>
  <c r="L106" i="5"/>
  <c r="Q106" i="5"/>
  <c r="W106" i="5"/>
  <c r="V106" i="5"/>
  <c r="Y106" i="5"/>
  <c r="AA106" i="5"/>
  <c r="AC106" i="5"/>
  <c r="AE106" i="5"/>
  <c r="AF106" i="5" s="1"/>
  <c r="B107" i="5"/>
  <c r="C107" i="5"/>
  <c r="L107" i="5"/>
  <c r="Q107" i="5"/>
  <c r="W107" i="5"/>
  <c r="V107" i="5"/>
  <c r="Y107" i="5"/>
  <c r="AA107" i="5"/>
  <c r="AC107" i="5"/>
  <c r="AE107" i="5"/>
  <c r="AF107" i="5" s="1"/>
  <c r="B108" i="5"/>
  <c r="C108" i="5"/>
  <c r="L108" i="5"/>
  <c r="Q108" i="5"/>
  <c r="W108" i="5"/>
  <c r="V108" i="5"/>
  <c r="Y108" i="5"/>
  <c r="AA108" i="5"/>
  <c r="AC108" i="5"/>
  <c r="AE108" i="5"/>
  <c r="AF108" i="5" s="1"/>
  <c r="B109" i="5"/>
  <c r="C109" i="5"/>
  <c r="L109" i="5"/>
  <c r="Q109" i="5"/>
  <c r="W109" i="5"/>
  <c r="V109" i="5"/>
  <c r="Y109" i="5"/>
  <c r="AA109" i="5"/>
  <c r="AC109" i="5"/>
  <c r="AE109" i="5"/>
  <c r="AF109" i="5" s="1"/>
  <c r="B110" i="5"/>
  <c r="C110" i="5"/>
  <c r="L110" i="5"/>
  <c r="Q110" i="5"/>
  <c r="W110" i="5"/>
  <c r="V110" i="5"/>
  <c r="Y110" i="5"/>
  <c r="AA110" i="5"/>
  <c r="AC110" i="5"/>
  <c r="AE110" i="5"/>
  <c r="AF110" i="5" s="1"/>
  <c r="B111" i="5"/>
  <c r="C111" i="5"/>
  <c r="L111" i="5"/>
  <c r="Q111" i="5"/>
  <c r="W111" i="5"/>
  <c r="V111" i="5"/>
  <c r="Y111" i="5"/>
  <c r="AA111" i="5"/>
  <c r="AC111" i="5"/>
  <c r="AE111" i="5"/>
  <c r="AF111" i="5" s="1"/>
  <c r="B112" i="5"/>
  <c r="C112" i="5"/>
  <c r="L112" i="5"/>
  <c r="Q112" i="5"/>
  <c r="W112" i="5"/>
  <c r="V112" i="5"/>
  <c r="Y112" i="5"/>
  <c r="AA112" i="5"/>
  <c r="AC112" i="5"/>
  <c r="AE112" i="5"/>
  <c r="AF112" i="5" s="1"/>
  <c r="B113" i="5"/>
  <c r="C113" i="5"/>
  <c r="L113" i="5"/>
  <c r="Q113" i="5"/>
  <c r="W113" i="5"/>
  <c r="V113" i="5"/>
  <c r="Y113" i="5"/>
  <c r="AA113" i="5"/>
  <c r="AC113" i="5"/>
  <c r="AE113" i="5"/>
  <c r="AF113" i="5" s="1"/>
  <c r="B114" i="5"/>
  <c r="C114" i="5"/>
  <c r="L114" i="5"/>
  <c r="Q114" i="5"/>
  <c r="W114" i="5"/>
  <c r="V114" i="5"/>
  <c r="Y114" i="5"/>
  <c r="AA114" i="5"/>
  <c r="AC114" i="5"/>
  <c r="AE114" i="5"/>
  <c r="AF114" i="5" s="1"/>
  <c r="B115" i="5"/>
  <c r="C115" i="5"/>
  <c r="L115" i="5"/>
  <c r="Q115" i="5"/>
  <c r="W115" i="5"/>
  <c r="V115" i="5"/>
  <c r="Y115" i="5"/>
  <c r="AA115" i="5"/>
  <c r="AC115" i="5"/>
  <c r="AE115" i="5"/>
  <c r="AF115" i="5" s="1"/>
  <c r="B116" i="5"/>
  <c r="C116" i="5"/>
  <c r="L116" i="5"/>
  <c r="Q116" i="5"/>
  <c r="W116" i="5"/>
  <c r="V116" i="5"/>
  <c r="Y116" i="5"/>
  <c r="AA116" i="5"/>
  <c r="AC116" i="5"/>
  <c r="AE116" i="5"/>
  <c r="AF116" i="5" s="1"/>
  <c r="B117" i="5"/>
  <c r="C117" i="5"/>
  <c r="L117" i="5"/>
  <c r="Q117" i="5"/>
  <c r="W117" i="5"/>
  <c r="V117" i="5"/>
  <c r="Y117" i="5"/>
  <c r="AA117" i="5"/>
  <c r="AC117" i="5"/>
  <c r="AE117" i="5"/>
  <c r="AF117" i="5" s="1"/>
  <c r="B118" i="5"/>
  <c r="C118" i="5"/>
  <c r="L118" i="5"/>
  <c r="Q118" i="5"/>
  <c r="W118" i="5"/>
  <c r="V118" i="5"/>
  <c r="Y118" i="5"/>
  <c r="AA118" i="5"/>
  <c r="AC118" i="5"/>
  <c r="AE118" i="5"/>
  <c r="AF118" i="5" s="1"/>
  <c r="B119" i="5"/>
  <c r="C119" i="5"/>
  <c r="L119" i="5"/>
  <c r="Q119" i="5"/>
  <c r="W119" i="5"/>
  <c r="V119" i="5"/>
  <c r="Y119" i="5"/>
  <c r="AA119" i="5"/>
  <c r="AC119" i="5"/>
  <c r="AE119" i="5"/>
  <c r="AF119" i="5" s="1"/>
  <c r="B120" i="5"/>
  <c r="C120" i="5"/>
  <c r="L120" i="5"/>
  <c r="Q120" i="5"/>
  <c r="W120" i="5"/>
  <c r="V120" i="5"/>
  <c r="Y120" i="5"/>
  <c r="AA120" i="5"/>
  <c r="AC120" i="5"/>
  <c r="AE120" i="5"/>
  <c r="AF120" i="5" s="1"/>
  <c r="B121" i="5"/>
  <c r="C121" i="5"/>
  <c r="L121" i="5"/>
  <c r="Q121" i="5"/>
  <c r="W121" i="5"/>
  <c r="V121" i="5"/>
  <c r="Y121" i="5"/>
  <c r="AA121" i="5"/>
  <c r="AC121" i="5"/>
  <c r="AE121" i="5"/>
  <c r="AF121" i="5" s="1"/>
  <c r="B122" i="5"/>
  <c r="C122" i="5"/>
  <c r="L122" i="5"/>
  <c r="Q122" i="5"/>
  <c r="W122" i="5"/>
  <c r="V122" i="5"/>
  <c r="Y122" i="5"/>
  <c r="AA122" i="5"/>
  <c r="AC122" i="5"/>
  <c r="AE122" i="5"/>
  <c r="AF122" i="5" s="1"/>
  <c r="B123" i="5"/>
  <c r="C123" i="5"/>
  <c r="L123" i="5"/>
  <c r="Q123" i="5"/>
  <c r="W123" i="5"/>
  <c r="V123" i="5"/>
  <c r="Y123" i="5"/>
  <c r="AA123" i="5"/>
  <c r="AC123" i="5"/>
  <c r="AE123" i="5"/>
  <c r="AF123" i="5" s="1"/>
  <c r="B124" i="5"/>
  <c r="C124" i="5"/>
  <c r="L124" i="5"/>
  <c r="Q124" i="5"/>
  <c r="W124" i="5"/>
  <c r="V124" i="5"/>
  <c r="Y124" i="5"/>
  <c r="AA124" i="5"/>
  <c r="AC124" i="5"/>
  <c r="AE124" i="5"/>
  <c r="AF124" i="5" s="1"/>
  <c r="B125" i="5"/>
  <c r="C125" i="5"/>
  <c r="L125" i="5"/>
  <c r="Q125" i="5"/>
  <c r="W125" i="5"/>
  <c r="V125" i="5"/>
  <c r="Y125" i="5"/>
  <c r="AA125" i="5"/>
  <c r="AC125" i="5"/>
  <c r="AE125" i="5"/>
  <c r="AF125" i="5" s="1"/>
  <c r="B126" i="5"/>
  <c r="C126" i="5"/>
  <c r="L126" i="5"/>
  <c r="Q126" i="5"/>
  <c r="W126" i="5"/>
  <c r="V126" i="5"/>
  <c r="Y126" i="5"/>
  <c r="AA126" i="5"/>
  <c r="AC126" i="5"/>
  <c r="AE126" i="5"/>
  <c r="AF126" i="5" s="1"/>
  <c r="B127" i="5"/>
  <c r="C127" i="5"/>
  <c r="L127" i="5"/>
  <c r="Q127" i="5"/>
  <c r="W127" i="5"/>
  <c r="V127" i="5"/>
  <c r="Y127" i="5"/>
  <c r="AA127" i="5"/>
  <c r="AC127" i="5"/>
  <c r="AE127" i="5"/>
  <c r="AF127" i="5" s="1"/>
  <c r="B128" i="5"/>
  <c r="C128" i="5"/>
  <c r="L128" i="5"/>
  <c r="Q128" i="5"/>
  <c r="W128" i="5"/>
  <c r="V128" i="5"/>
  <c r="Y128" i="5"/>
  <c r="AA128" i="5"/>
  <c r="AC128" i="5"/>
  <c r="AE128" i="5"/>
  <c r="B129" i="5"/>
  <c r="C129" i="5"/>
  <c r="L129" i="5"/>
  <c r="Q129" i="5"/>
  <c r="W129" i="5"/>
  <c r="V129" i="5"/>
  <c r="Y129" i="5"/>
  <c r="AA129" i="5"/>
  <c r="AC129" i="5"/>
  <c r="AE129" i="5"/>
  <c r="AF129" i="5" s="1"/>
  <c r="B130" i="5"/>
  <c r="C130" i="5"/>
  <c r="L130" i="5"/>
  <c r="Q130" i="5"/>
  <c r="W130" i="5"/>
  <c r="V130" i="5"/>
  <c r="Y130" i="5"/>
  <c r="AA130" i="5"/>
  <c r="AC130" i="5"/>
  <c r="AE130" i="5"/>
  <c r="B131" i="5"/>
  <c r="C131" i="5"/>
  <c r="L131" i="5"/>
  <c r="Q131" i="5"/>
  <c r="W131" i="5"/>
  <c r="V131" i="5"/>
  <c r="Y131" i="5"/>
  <c r="AA131" i="5"/>
  <c r="AC131" i="5"/>
  <c r="AE131" i="5"/>
  <c r="AF131" i="5" s="1"/>
  <c r="B132" i="5"/>
  <c r="C132" i="5"/>
  <c r="L132" i="5"/>
  <c r="Q132" i="5"/>
  <c r="W132" i="5"/>
  <c r="V132" i="5"/>
  <c r="Y132" i="5"/>
  <c r="AA132" i="5"/>
  <c r="AC132" i="5"/>
  <c r="AE132" i="5"/>
  <c r="AF132" i="5" s="1"/>
  <c r="B133" i="5"/>
  <c r="C133" i="5"/>
  <c r="L133" i="5"/>
  <c r="Q133" i="5"/>
  <c r="W133" i="5"/>
  <c r="V133" i="5"/>
  <c r="Y133" i="5"/>
  <c r="AA133" i="5"/>
  <c r="AC133" i="5"/>
  <c r="AE133" i="5"/>
  <c r="AF133" i="5" s="1"/>
  <c r="B134" i="5"/>
  <c r="C134" i="5"/>
  <c r="L134" i="5"/>
  <c r="Q134" i="5"/>
  <c r="W134" i="5"/>
  <c r="V134" i="5"/>
  <c r="Y134" i="5"/>
  <c r="AA134" i="5"/>
  <c r="AC134" i="5"/>
  <c r="AE134" i="5"/>
  <c r="AF134" i="5" s="1"/>
  <c r="B135" i="5"/>
  <c r="C135" i="5"/>
  <c r="L135" i="5"/>
  <c r="Q135" i="5"/>
  <c r="W135" i="5"/>
  <c r="V135" i="5"/>
  <c r="Y135" i="5"/>
  <c r="AA135" i="5"/>
  <c r="AC135" i="5"/>
  <c r="AE135" i="5"/>
  <c r="AF135" i="5" s="1"/>
  <c r="B136" i="5"/>
  <c r="C136" i="5"/>
  <c r="L136" i="5"/>
  <c r="Q136" i="5"/>
  <c r="W136" i="5"/>
  <c r="V136" i="5"/>
  <c r="Y136" i="5"/>
  <c r="AA136" i="5"/>
  <c r="AC136" i="5"/>
  <c r="AE136" i="5"/>
  <c r="AF136" i="5" s="1"/>
  <c r="B137" i="5"/>
  <c r="C137" i="5"/>
  <c r="L137" i="5"/>
  <c r="Q137" i="5"/>
  <c r="W137" i="5"/>
  <c r="V137" i="5"/>
  <c r="Y137" i="5"/>
  <c r="AA137" i="5"/>
  <c r="AC137" i="5"/>
  <c r="AE137" i="5"/>
  <c r="AF137" i="5" s="1"/>
  <c r="B138" i="5"/>
  <c r="C138" i="5"/>
  <c r="L138" i="5"/>
  <c r="Q138" i="5"/>
  <c r="W138" i="5"/>
  <c r="V138" i="5"/>
  <c r="Y138" i="5"/>
  <c r="AA138" i="5"/>
  <c r="AC138" i="5"/>
  <c r="AE138" i="5"/>
  <c r="AF138" i="5" s="1"/>
  <c r="B139" i="5"/>
  <c r="C139" i="5"/>
  <c r="L139" i="5"/>
  <c r="Q139" i="5"/>
  <c r="W139" i="5"/>
  <c r="V139" i="5"/>
  <c r="Y139" i="5"/>
  <c r="AA139" i="5"/>
  <c r="AC139" i="5"/>
  <c r="AE139" i="5"/>
  <c r="B140" i="5"/>
  <c r="C140" i="5"/>
  <c r="L140" i="5"/>
  <c r="Q140" i="5"/>
  <c r="W140" i="5"/>
  <c r="V140" i="5"/>
  <c r="Y140" i="5"/>
  <c r="AA140" i="5"/>
  <c r="AC140" i="5"/>
  <c r="AE140" i="5"/>
  <c r="B141" i="5"/>
  <c r="C141" i="5"/>
  <c r="L141" i="5"/>
  <c r="Q141" i="5"/>
  <c r="W141" i="5"/>
  <c r="V141" i="5"/>
  <c r="Y141" i="5"/>
  <c r="AA141" i="5"/>
  <c r="AC141" i="5"/>
  <c r="AE141" i="5"/>
  <c r="AF141" i="5" s="1"/>
  <c r="B142" i="5"/>
  <c r="C142" i="5"/>
  <c r="L142" i="5"/>
  <c r="Q142" i="5"/>
  <c r="W142" i="5"/>
  <c r="V142" i="5"/>
  <c r="Y142" i="5"/>
  <c r="AA142" i="5"/>
  <c r="AC142" i="5"/>
  <c r="AE142" i="5"/>
  <c r="AF142" i="5" s="1"/>
  <c r="B143" i="5"/>
  <c r="C143" i="5"/>
  <c r="L143" i="5"/>
  <c r="Q143" i="5"/>
  <c r="W143" i="5"/>
  <c r="V143" i="5"/>
  <c r="Y143" i="5"/>
  <c r="AA143" i="5"/>
  <c r="AC143" i="5"/>
  <c r="AE143" i="5"/>
  <c r="AF143" i="5" s="1"/>
  <c r="B144" i="5"/>
  <c r="C144" i="5"/>
  <c r="L144" i="5"/>
  <c r="Q144" i="5"/>
  <c r="W144" i="5"/>
  <c r="V144" i="5"/>
  <c r="Y144" i="5"/>
  <c r="AA144" i="5"/>
  <c r="AC144" i="5"/>
  <c r="AE144" i="5"/>
  <c r="AF144" i="5" s="1"/>
  <c r="B145" i="5"/>
  <c r="C145" i="5"/>
  <c r="L145" i="5"/>
  <c r="Q145" i="5"/>
  <c r="W145" i="5"/>
  <c r="V145" i="5"/>
  <c r="Y145" i="5"/>
  <c r="AA145" i="5"/>
  <c r="AC145" i="5"/>
  <c r="AE145" i="5"/>
  <c r="AF145" i="5" s="1"/>
  <c r="B146" i="5"/>
  <c r="C146" i="5"/>
  <c r="L146" i="5"/>
  <c r="Q146" i="5"/>
  <c r="W146" i="5"/>
  <c r="V146" i="5"/>
  <c r="Y146" i="5"/>
  <c r="AA146" i="5"/>
  <c r="AC146" i="5"/>
  <c r="AE146" i="5"/>
  <c r="AF146" i="5" s="1"/>
  <c r="B147" i="5"/>
  <c r="C147" i="5"/>
  <c r="L147" i="5"/>
  <c r="Q147" i="5"/>
  <c r="W147" i="5"/>
  <c r="V147" i="5"/>
  <c r="Y147" i="5"/>
  <c r="AA147" i="5"/>
  <c r="AC147" i="5"/>
  <c r="AE147" i="5"/>
  <c r="AF147" i="5" s="1"/>
  <c r="B148" i="5"/>
  <c r="C148" i="5"/>
  <c r="L148" i="5"/>
  <c r="Q148" i="5"/>
  <c r="W148" i="5"/>
  <c r="V148" i="5"/>
  <c r="Y148" i="5"/>
  <c r="AA148" i="5"/>
  <c r="AC148" i="5"/>
  <c r="AE148" i="5"/>
  <c r="B149" i="5"/>
  <c r="C149" i="5"/>
  <c r="L149" i="5"/>
  <c r="Q149" i="5"/>
  <c r="W149" i="5"/>
  <c r="V149" i="5"/>
  <c r="Y149" i="5"/>
  <c r="AA149" i="5"/>
  <c r="AC149" i="5"/>
  <c r="AE149" i="5"/>
  <c r="AF149" i="5" s="1"/>
  <c r="B150" i="5"/>
  <c r="C150" i="5"/>
  <c r="L150" i="5"/>
  <c r="Q150" i="5"/>
  <c r="W150" i="5"/>
  <c r="V150" i="5"/>
  <c r="Y150" i="5"/>
  <c r="AA150" i="5"/>
  <c r="AC150" i="5"/>
  <c r="AE150" i="5"/>
  <c r="AF150" i="5" s="1"/>
  <c r="B151" i="5"/>
  <c r="C151" i="5"/>
  <c r="L151" i="5"/>
  <c r="Q151" i="5"/>
  <c r="W151" i="5"/>
  <c r="V151" i="5"/>
  <c r="Y151" i="5"/>
  <c r="AA151" i="5"/>
  <c r="AC151" i="5"/>
  <c r="AE151" i="5"/>
  <c r="B152" i="5"/>
  <c r="C152" i="5"/>
  <c r="L152" i="5"/>
  <c r="Q152" i="5"/>
  <c r="W152" i="5"/>
  <c r="V152" i="5"/>
  <c r="Y152" i="5"/>
  <c r="AA152" i="5"/>
  <c r="AC152" i="5"/>
  <c r="AE152" i="5"/>
  <c r="B153" i="5"/>
  <c r="C153" i="5"/>
  <c r="L153" i="5"/>
  <c r="Q153" i="5"/>
  <c r="W153" i="5"/>
  <c r="V153" i="5"/>
  <c r="Y153" i="5"/>
  <c r="AA153" i="5"/>
  <c r="AC153" i="5"/>
  <c r="AE153" i="5"/>
  <c r="AF153" i="5" s="1"/>
  <c r="B154" i="5"/>
  <c r="C154" i="5"/>
  <c r="L154" i="5"/>
  <c r="Q154" i="5"/>
  <c r="W154" i="5"/>
  <c r="V154" i="5"/>
  <c r="Y154" i="5"/>
  <c r="AA154" i="5"/>
  <c r="AC154" i="5"/>
  <c r="AE154" i="5"/>
  <c r="AF154" i="5" s="1"/>
  <c r="C3" i="5"/>
  <c r="B3" i="5"/>
  <c r="Q3" i="5"/>
  <c r="W3" i="5"/>
  <c r="V3" i="5"/>
  <c r="Y3" i="5"/>
  <c r="AA3" i="5"/>
  <c r="AC3" i="5"/>
  <c r="AE3" i="5"/>
  <c r="AG21" i="5" l="1"/>
  <c r="AF85" i="5"/>
  <c r="AF59" i="5"/>
  <c r="AF47" i="5"/>
  <c r="AF9" i="5"/>
  <c r="AF77" i="5"/>
  <c r="W316" i="5"/>
  <c r="AF101" i="5"/>
  <c r="AC316" i="5"/>
  <c r="Y316" i="5"/>
  <c r="AE316" i="5"/>
  <c r="V316" i="5"/>
  <c r="AA316" i="5"/>
  <c r="AF148" i="5"/>
  <c r="AF8" i="5"/>
  <c r="AF62" i="5"/>
  <c r="AF140" i="5"/>
  <c r="AF103" i="5"/>
  <c r="AF63" i="5"/>
  <c r="AF65" i="5"/>
  <c r="AF152" i="5"/>
  <c r="AF24" i="5"/>
  <c r="AF270" i="5"/>
  <c r="AF3" i="5"/>
  <c r="AF96" i="5"/>
  <c r="AF61" i="5"/>
  <c r="AF139" i="5"/>
  <c r="AF89" i="5"/>
  <c r="AF98" i="5"/>
  <c r="AF14" i="5"/>
  <c r="AF26" i="5"/>
  <c r="AF82" i="5"/>
  <c r="AF130" i="5"/>
  <c r="AF128" i="5"/>
  <c r="AF28" i="5"/>
  <c r="AF74" i="5"/>
  <c r="AF54" i="5"/>
  <c r="AF195" i="5"/>
  <c r="AF193" i="5"/>
  <c r="AF246" i="5"/>
  <c r="D207" i="5"/>
  <c r="H203" i="5"/>
  <c r="D199" i="5"/>
  <c r="H187" i="5"/>
  <c r="D183" i="5"/>
  <c r="H179" i="5"/>
  <c r="D175" i="5"/>
  <c r="H171" i="5"/>
  <c r="D167" i="5"/>
  <c r="E208" i="5"/>
  <c r="F256" i="5"/>
  <c r="F248" i="5"/>
  <c r="F240" i="5"/>
  <c r="F232" i="5"/>
  <c r="F224" i="5"/>
  <c r="F216" i="5"/>
  <c r="G273" i="5"/>
  <c r="G265" i="5"/>
  <c r="G202" i="5"/>
  <c r="G186" i="5"/>
  <c r="G182" i="5"/>
  <c r="G178" i="5"/>
  <c r="G174" i="5"/>
  <c r="G170" i="5"/>
  <c r="G166" i="5"/>
  <c r="G162" i="5"/>
  <c r="G158" i="5"/>
  <c r="E215" i="5"/>
  <c r="G211" i="5"/>
  <c r="E263" i="5"/>
  <c r="G259" i="5"/>
  <c r="E255" i="5"/>
  <c r="G251" i="5"/>
  <c r="E247" i="5"/>
  <c r="G243" i="5"/>
  <c r="E239" i="5"/>
  <c r="G235" i="5"/>
  <c r="E231" i="5"/>
  <c r="G227" i="5"/>
  <c r="E223" i="5"/>
  <c r="G219" i="5"/>
  <c r="H276" i="5"/>
  <c r="D272" i="5"/>
  <c r="H268" i="5"/>
  <c r="D264" i="5"/>
  <c r="AF48" i="5"/>
  <c r="H240" i="5"/>
  <c r="E54" i="5"/>
  <c r="I273" i="5"/>
  <c r="H224" i="5"/>
  <c r="I265" i="5"/>
  <c r="H216" i="5"/>
  <c r="D213" i="5"/>
  <c r="D261" i="5"/>
  <c r="E253" i="5"/>
  <c r="I249" i="5"/>
  <c r="E245" i="5"/>
  <c r="I241" i="5"/>
  <c r="E237" i="5"/>
  <c r="I233" i="5"/>
  <c r="E229" i="5"/>
  <c r="I225" i="5"/>
  <c r="E221" i="5"/>
  <c r="I217" i="5"/>
  <c r="J274" i="5"/>
  <c r="F270" i="5"/>
  <c r="J266" i="5"/>
  <c r="H256" i="5"/>
  <c r="D257" i="5"/>
  <c r="I257" i="5"/>
  <c r="H248" i="5"/>
  <c r="H232" i="5"/>
  <c r="E124" i="5"/>
  <c r="I96" i="5"/>
  <c r="AD53" i="5"/>
  <c r="X53" i="5"/>
  <c r="AD49" i="5"/>
  <c r="X49" i="5"/>
  <c r="AD45" i="5"/>
  <c r="AD41" i="5"/>
  <c r="AD37" i="5"/>
  <c r="X37" i="5"/>
  <c r="AD33" i="5"/>
  <c r="X33" i="5"/>
  <c r="AD29" i="5"/>
  <c r="X29" i="5"/>
  <c r="AD25" i="5"/>
  <c r="X25" i="5"/>
  <c r="AD21" i="5"/>
  <c r="X21" i="5"/>
  <c r="AD17" i="5"/>
  <c r="X17" i="5"/>
  <c r="AD13" i="5"/>
  <c r="E261" i="5"/>
  <c r="E213" i="5"/>
  <c r="J153" i="5"/>
  <c r="F149" i="5"/>
  <c r="F133" i="5"/>
  <c r="J121" i="5"/>
  <c r="F117" i="5"/>
  <c r="J105" i="5"/>
  <c r="J89" i="5"/>
  <c r="J67" i="5"/>
  <c r="F63" i="5"/>
  <c r="Z214" i="5"/>
  <c r="I213" i="5"/>
  <c r="J212" i="5"/>
  <c r="D212" i="5"/>
  <c r="J209" i="5"/>
  <c r="I261" i="5"/>
  <c r="J260" i="5"/>
  <c r="D260" i="5"/>
  <c r="E257" i="5"/>
  <c r="I253" i="5"/>
  <c r="J252" i="5"/>
  <c r="D252" i="5"/>
  <c r="E249" i="5"/>
  <c r="I245" i="5"/>
  <c r="J244" i="5"/>
  <c r="D244" i="5"/>
  <c r="E241" i="5"/>
  <c r="I237" i="5"/>
  <c r="J236" i="5"/>
  <c r="D236" i="5"/>
  <c r="E233" i="5"/>
  <c r="I229" i="5"/>
  <c r="J228" i="5"/>
  <c r="D228" i="5"/>
  <c r="E225" i="5"/>
  <c r="I221" i="5"/>
  <c r="J220" i="5"/>
  <c r="D220" i="5"/>
  <c r="E217" i="5"/>
  <c r="F274" i="5"/>
  <c r="J270" i="5"/>
  <c r="G269" i="5"/>
  <c r="E269" i="5"/>
  <c r="F266" i="5"/>
  <c r="G194" i="5"/>
  <c r="X13" i="5"/>
  <c r="AD9" i="5"/>
  <c r="X9" i="5"/>
  <c r="AD5" i="5"/>
  <c r="X5" i="5"/>
  <c r="AD205" i="5"/>
  <c r="X205" i="5"/>
  <c r="AD201" i="5"/>
  <c r="X201" i="5"/>
  <c r="AD197" i="5"/>
  <c r="X197" i="5"/>
  <c r="AD193" i="5"/>
  <c r="X193" i="5"/>
  <c r="AD189" i="5"/>
  <c r="AD185" i="5"/>
  <c r="AD181" i="5"/>
  <c r="X181" i="5"/>
  <c r="AD177" i="5"/>
  <c r="X177" i="5"/>
  <c r="AD173" i="5"/>
  <c r="X173" i="5"/>
  <c r="AD169" i="5"/>
  <c r="X169" i="5"/>
  <c r="AD165" i="5"/>
  <c r="X165" i="5"/>
  <c r="AD214" i="5"/>
  <c r="X214" i="5"/>
  <c r="D214" i="5"/>
  <c r="AD210" i="5"/>
  <c r="X210" i="5"/>
  <c r="G210" i="5"/>
  <c r="AD262" i="5"/>
  <c r="X262" i="5"/>
  <c r="D262" i="5"/>
  <c r="AD258" i="5"/>
  <c r="X258" i="5"/>
  <c r="H258" i="5"/>
  <c r="AD254" i="5"/>
  <c r="X254" i="5"/>
  <c r="H254" i="5"/>
  <c r="AD250" i="5"/>
  <c r="X250" i="5"/>
  <c r="H250" i="5"/>
  <c r="AD246" i="5"/>
  <c r="X246" i="5"/>
  <c r="D246" i="5"/>
  <c r="AD242" i="5"/>
  <c r="X242" i="5"/>
  <c r="H242" i="5"/>
  <c r="AD238" i="5"/>
  <c r="X238" i="5"/>
  <c r="H238" i="5"/>
  <c r="AD234" i="5"/>
  <c r="X234" i="5"/>
  <c r="H234" i="5"/>
  <c r="AD230" i="5"/>
  <c r="X230" i="5"/>
  <c r="D230" i="5"/>
  <c r="AD226" i="5"/>
  <c r="X226" i="5"/>
  <c r="H226" i="5"/>
  <c r="AD222" i="5"/>
  <c r="X222" i="5"/>
  <c r="H222" i="5"/>
  <c r="AD218" i="5"/>
  <c r="X218" i="5"/>
  <c r="H218" i="5"/>
  <c r="AD275" i="5"/>
  <c r="X275" i="5"/>
  <c r="I275" i="5"/>
  <c r="AD271" i="5"/>
  <c r="X271" i="5"/>
  <c r="I271" i="5"/>
  <c r="AD267" i="5"/>
  <c r="X267" i="5"/>
  <c r="E267" i="5"/>
  <c r="G3" i="5"/>
  <c r="D3" i="5"/>
  <c r="I3" i="5"/>
  <c r="F3" i="5"/>
  <c r="E3" i="5"/>
  <c r="H3" i="5"/>
  <c r="J3" i="5"/>
  <c r="E151" i="5"/>
  <c r="I151" i="5"/>
  <c r="G151" i="5"/>
  <c r="J151" i="5"/>
  <c r="F151" i="5"/>
  <c r="D151" i="5"/>
  <c r="H151" i="5"/>
  <c r="E139" i="5"/>
  <c r="I139" i="5"/>
  <c r="G139" i="5"/>
  <c r="F139" i="5"/>
  <c r="J139" i="5"/>
  <c r="D139" i="5"/>
  <c r="H139" i="5"/>
  <c r="E135" i="5"/>
  <c r="I135" i="5"/>
  <c r="G135" i="5"/>
  <c r="J135" i="5"/>
  <c r="F135" i="5"/>
  <c r="D135" i="5"/>
  <c r="H135" i="5"/>
  <c r="E131" i="5"/>
  <c r="I131" i="5"/>
  <c r="G131" i="5"/>
  <c r="F131" i="5"/>
  <c r="J131" i="5"/>
  <c r="H131" i="5"/>
  <c r="D131" i="5"/>
  <c r="E127" i="5"/>
  <c r="I127" i="5"/>
  <c r="G127" i="5"/>
  <c r="J127" i="5"/>
  <c r="F127" i="5"/>
  <c r="D127" i="5"/>
  <c r="H127" i="5"/>
  <c r="I144" i="5"/>
  <c r="E108" i="5"/>
  <c r="D150" i="5"/>
  <c r="H150" i="5"/>
  <c r="F150" i="5"/>
  <c r="J150" i="5"/>
  <c r="I150" i="5"/>
  <c r="E150" i="5"/>
  <c r="G150" i="5"/>
  <c r="D146" i="5"/>
  <c r="H146" i="5"/>
  <c r="F146" i="5"/>
  <c r="J146" i="5"/>
  <c r="E146" i="5"/>
  <c r="I146" i="5"/>
  <c r="G146" i="5"/>
  <c r="D142" i="5"/>
  <c r="H142" i="5"/>
  <c r="F142" i="5"/>
  <c r="J142" i="5"/>
  <c r="I142" i="5"/>
  <c r="E142" i="5"/>
  <c r="G142" i="5"/>
  <c r="D138" i="5"/>
  <c r="H138" i="5"/>
  <c r="F138" i="5"/>
  <c r="J138" i="5"/>
  <c r="E138" i="5"/>
  <c r="I138" i="5"/>
  <c r="G138" i="5"/>
  <c r="D134" i="5"/>
  <c r="H134" i="5"/>
  <c r="F134" i="5"/>
  <c r="J134" i="5"/>
  <c r="I134" i="5"/>
  <c r="E134" i="5"/>
  <c r="G134" i="5"/>
  <c r="D130" i="5"/>
  <c r="H130" i="5"/>
  <c r="F130" i="5"/>
  <c r="J130" i="5"/>
  <c r="E130" i="5"/>
  <c r="I130" i="5"/>
  <c r="G130" i="5"/>
  <c r="D126" i="5"/>
  <c r="H126" i="5"/>
  <c r="F126" i="5"/>
  <c r="J126" i="5"/>
  <c r="I126" i="5"/>
  <c r="E126" i="5"/>
  <c r="G126" i="5"/>
  <c r="D122" i="5"/>
  <c r="H122" i="5"/>
  <c r="F122" i="5"/>
  <c r="J122" i="5"/>
  <c r="E122" i="5"/>
  <c r="I122" i="5"/>
  <c r="G122" i="5"/>
  <c r="D118" i="5"/>
  <c r="H118" i="5"/>
  <c r="F118" i="5"/>
  <c r="J118" i="5"/>
  <c r="I118" i="5"/>
  <c r="E118" i="5"/>
  <c r="G118" i="5"/>
  <c r="D114" i="5"/>
  <c r="H114" i="5"/>
  <c r="F114" i="5"/>
  <c r="J114" i="5"/>
  <c r="E114" i="5"/>
  <c r="I114" i="5"/>
  <c r="G114" i="5"/>
  <c r="D110" i="5"/>
  <c r="H110" i="5"/>
  <c r="F110" i="5"/>
  <c r="J110" i="5"/>
  <c r="I110" i="5"/>
  <c r="E110" i="5"/>
  <c r="G110" i="5"/>
  <c r="D106" i="5"/>
  <c r="H106" i="5"/>
  <c r="F106" i="5"/>
  <c r="J106" i="5"/>
  <c r="E106" i="5"/>
  <c r="I106" i="5"/>
  <c r="G106" i="5"/>
  <c r="D102" i="5"/>
  <c r="H102" i="5"/>
  <c r="F102" i="5"/>
  <c r="J102" i="5"/>
  <c r="I102" i="5"/>
  <c r="E102" i="5"/>
  <c r="G102" i="5"/>
  <c r="D98" i="5"/>
  <c r="H98" i="5"/>
  <c r="F98" i="5"/>
  <c r="J98" i="5"/>
  <c r="E98" i="5"/>
  <c r="I98" i="5"/>
  <c r="G98" i="5"/>
  <c r="D94" i="5"/>
  <c r="H94" i="5"/>
  <c r="F94" i="5"/>
  <c r="J94" i="5"/>
  <c r="I94" i="5"/>
  <c r="E94" i="5"/>
  <c r="G94" i="5"/>
  <c r="D90" i="5"/>
  <c r="H90" i="5"/>
  <c r="F90" i="5"/>
  <c r="J90" i="5"/>
  <c r="E90" i="5"/>
  <c r="I90" i="5"/>
  <c r="G90" i="5"/>
  <c r="F86" i="5"/>
  <c r="J86" i="5"/>
  <c r="D86" i="5"/>
  <c r="H86" i="5"/>
  <c r="G86" i="5"/>
  <c r="I86" i="5"/>
  <c r="E86" i="5"/>
  <c r="D80" i="5"/>
  <c r="H80" i="5"/>
  <c r="F80" i="5"/>
  <c r="J80" i="5"/>
  <c r="I80" i="5"/>
  <c r="E80" i="5"/>
  <c r="G80" i="5"/>
  <c r="D76" i="5"/>
  <c r="H76" i="5"/>
  <c r="F76" i="5"/>
  <c r="J76" i="5"/>
  <c r="E76" i="5"/>
  <c r="I76" i="5"/>
  <c r="G76" i="5"/>
  <c r="D72" i="5"/>
  <c r="H72" i="5"/>
  <c r="F72" i="5"/>
  <c r="J72" i="5"/>
  <c r="I72" i="5"/>
  <c r="E72" i="5"/>
  <c r="G72" i="5"/>
  <c r="D68" i="5"/>
  <c r="H68" i="5"/>
  <c r="F68" i="5"/>
  <c r="J68" i="5"/>
  <c r="E68" i="5"/>
  <c r="I68" i="5"/>
  <c r="G68" i="5"/>
  <c r="D64" i="5"/>
  <c r="H64" i="5"/>
  <c r="F64" i="5"/>
  <c r="J64" i="5"/>
  <c r="I64" i="5"/>
  <c r="E64" i="5"/>
  <c r="G64" i="5"/>
  <c r="D60" i="5"/>
  <c r="H60" i="5"/>
  <c r="F60" i="5"/>
  <c r="J60" i="5"/>
  <c r="E60" i="5"/>
  <c r="I60" i="5"/>
  <c r="G60" i="5"/>
  <c r="D56" i="5"/>
  <c r="H56" i="5"/>
  <c r="F56" i="5"/>
  <c r="J56" i="5"/>
  <c r="I56" i="5"/>
  <c r="E56" i="5"/>
  <c r="G56" i="5"/>
  <c r="D52" i="5"/>
  <c r="E52" i="5"/>
  <c r="G52" i="5"/>
  <c r="H52" i="5"/>
  <c r="J52" i="5"/>
  <c r="I52" i="5"/>
  <c r="F52" i="5"/>
  <c r="D48" i="5"/>
  <c r="H48" i="5"/>
  <c r="E48" i="5"/>
  <c r="I48" i="5"/>
  <c r="G48" i="5"/>
  <c r="F48" i="5"/>
  <c r="J48" i="5"/>
  <c r="D44" i="5"/>
  <c r="H44" i="5"/>
  <c r="E44" i="5"/>
  <c r="I44" i="5"/>
  <c r="G44" i="5"/>
  <c r="J44" i="5"/>
  <c r="F44" i="5"/>
  <c r="D40" i="5"/>
  <c r="H40" i="5"/>
  <c r="E40" i="5"/>
  <c r="I40" i="5"/>
  <c r="G40" i="5"/>
  <c r="F40" i="5"/>
  <c r="J40" i="5"/>
  <c r="D36" i="5"/>
  <c r="H36" i="5"/>
  <c r="E36" i="5"/>
  <c r="I36" i="5"/>
  <c r="G36" i="5"/>
  <c r="J36" i="5"/>
  <c r="F36" i="5"/>
  <c r="D32" i="5"/>
  <c r="H32" i="5"/>
  <c r="E32" i="5"/>
  <c r="I32" i="5"/>
  <c r="G32" i="5"/>
  <c r="F32" i="5"/>
  <c r="J32" i="5"/>
  <c r="D28" i="5"/>
  <c r="H28" i="5"/>
  <c r="E28" i="5"/>
  <c r="I28" i="5"/>
  <c r="G28" i="5"/>
  <c r="J28" i="5"/>
  <c r="F28" i="5"/>
  <c r="D24" i="5"/>
  <c r="H24" i="5"/>
  <c r="E24" i="5"/>
  <c r="I24" i="5"/>
  <c r="G24" i="5"/>
  <c r="F24" i="5"/>
  <c r="J24" i="5"/>
  <c r="D20" i="5"/>
  <c r="H20" i="5"/>
  <c r="E20" i="5"/>
  <c r="I20" i="5"/>
  <c r="G20" i="5"/>
  <c r="J20" i="5"/>
  <c r="F20" i="5"/>
  <c r="D16" i="5"/>
  <c r="H16" i="5"/>
  <c r="E16" i="5"/>
  <c r="I16" i="5"/>
  <c r="G16" i="5"/>
  <c r="F16" i="5"/>
  <c r="J16" i="5"/>
  <c r="D12" i="5"/>
  <c r="H12" i="5"/>
  <c r="E12" i="5"/>
  <c r="I12" i="5"/>
  <c r="G12" i="5"/>
  <c r="J12" i="5"/>
  <c r="F12" i="5"/>
  <c r="D8" i="5"/>
  <c r="H8" i="5"/>
  <c r="E8" i="5"/>
  <c r="I8" i="5"/>
  <c r="G8" i="5"/>
  <c r="F8" i="5"/>
  <c r="J8" i="5"/>
  <c r="D4" i="5"/>
  <c r="H4" i="5"/>
  <c r="E4" i="5"/>
  <c r="I4" i="5"/>
  <c r="G4" i="5"/>
  <c r="J4" i="5"/>
  <c r="F4" i="5"/>
  <c r="F204" i="5"/>
  <c r="J204" i="5"/>
  <c r="D204" i="5"/>
  <c r="H204" i="5"/>
  <c r="E204" i="5"/>
  <c r="G204" i="5"/>
  <c r="I204" i="5"/>
  <c r="F200" i="5"/>
  <c r="J200" i="5"/>
  <c r="D200" i="5"/>
  <c r="H200" i="5"/>
  <c r="G200" i="5"/>
  <c r="I200" i="5"/>
  <c r="E200" i="5"/>
  <c r="F196" i="5"/>
  <c r="J196" i="5"/>
  <c r="D196" i="5"/>
  <c r="H196" i="5"/>
  <c r="E196" i="5"/>
  <c r="G196" i="5"/>
  <c r="I196" i="5"/>
  <c r="F192" i="5"/>
  <c r="J192" i="5"/>
  <c r="D192" i="5"/>
  <c r="H192" i="5"/>
  <c r="G192" i="5"/>
  <c r="I192" i="5"/>
  <c r="E192" i="5"/>
  <c r="F188" i="5"/>
  <c r="J188" i="5"/>
  <c r="D188" i="5"/>
  <c r="H188" i="5"/>
  <c r="E188" i="5"/>
  <c r="G188" i="5"/>
  <c r="I188" i="5"/>
  <c r="F184" i="5"/>
  <c r="J184" i="5"/>
  <c r="D184" i="5"/>
  <c r="H184" i="5"/>
  <c r="G184" i="5"/>
  <c r="I184" i="5"/>
  <c r="E184" i="5"/>
  <c r="F180" i="5"/>
  <c r="J180" i="5"/>
  <c r="D180" i="5"/>
  <c r="H180" i="5"/>
  <c r="E180" i="5"/>
  <c r="G180" i="5"/>
  <c r="I180" i="5"/>
  <c r="F176" i="5"/>
  <c r="J176" i="5"/>
  <c r="D176" i="5"/>
  <c r="H176" i="5"/>
  <c r="G176" i="5"/>
  <c r="I176" i="5"/>
  <c r="E176" i="5"/>
  <c r="F172" i="5"/>
  <c r="J172" i="5"/>
  <c r="D172" i="5"/>
  <c r="H172" i="5"/>
  <c r="E172" i="5"/>
  <c r="G172" i="5"/>
  <c r="I172" i="5"/>
  <c r="F168" i="5"/>
  <c r="J168" i="5"/>
  <c r="D168" i="5"/>
  <c r="H168" i="5"/>
  <c r="G168" i="5"/>
  <c r="I168" i="5"/>
  <c r="E168" i="5"/>
  <c r="F164" i="5"/>
  <c r="J164" i="5"/>
  <c r="D164" i="5"/>
  <c r="H164" i="5"/>
  <c r="E164" i="5"/>
  <c r="G164" i="5"/>
  <c r="I164" i="5"/>
  <c r="F160" i="5"/>
  <c r="J160" i="5"/>
  <c r="D160" i="5"/>
  <c r="H160" i="5"/>
  <c r="G160" i="5"/>
  <c r="E160" i="5"/>
  <c r="I160" i="5"/>
  <c r="F156" i="5"/>
  <c r="J156" i="5"/>
  <c r="D156" i="5"/>
  <c r="H156" i="5"/>
  <c r="G156" i="5"/>
  <c r="I156" i="5"/>
  <c r="E156" i="5"/>
  <c r="D154" i="5"/>
  <c r="H154" i="5"/>
  <c r="F154" i="5"/>
  <c r="J154" i="5"/>
  <c r="E154" i="5"/>
  <c r="I154" i="5"/>
  <c r="G154" i="5"/>
  <c r="AF151" i="5"/>
  <c r="E147" i="5"/>
  <c r="I147" i="5"/>
  <c r="G147" i="5"/>
  <c r="F147" i="5"/>
  <c r="J147" i="5"/>
  <c r="H147" i="5"/>
  <c r="D147" i="5"/>
  <c r="E143" i="5"/>
  <c r="I143" i="5"/>
  <c r="G143" i="5"/>
  <c r="J143" i="5"/>
  <c r="F143" i="5"/>
  <c r="D143" i="5"/>
  <c r="H143" i="5"/>
  <c r="E123" i="5"/>
  <c r="I123" i="5"/>
  <c r="G123" i="5"/>
  <c r="F123" i="5"/>
  <c r="J123" i="5"/>
  <c r="D123" i="5"/>
  <c r="H123" i="5"/>
  <c r="E119" i="5"/>
  <c r="I119" i="5"/>
  <c r="G119" i="5"/>
  <c r="J119" i="5"/>
  <c r="F119" i="5"/>
  <c r="D119" i="5"/>
  <c r="H119" i="5"/>
  <c r="E115" i="5"/>
  <c r="I115" i="5"/>
  <c r="G115" i="5"/>
  <c r="F115" i="5"/>
  <c r="J115" i="5"/>
  <c r="H115" i="5"/>
  <c r="D115" i="5"/>
  <c r="E111" i="5"/>
  <c r="I111" i="5"/>
  <c r="G111" i="5"/>
  <c r="J111" i="5"/>
  <c r="F111" i="5"/>
  <c r="D111" i="5"/>
  <c r="H111" i="5"/>
  <c r="E107" i="5"/>
  <c r="I107" i="5"/>
  <c r="G107" i="5"/>
  <c r="F107" i="5"/>
  <c r="J107" i="5"/>
  <c r="D107" i="5"/>
  <c r="H107" i="5"/>
  <c r="E103" i="5"/>
  <c r="I103" i="5"/>
  <c r="G103" i="5"/>
  <c r="J103" i="5"/>
  <c r="F103" i="5"/>
  <c r="D103" i="5"/>
  <c r="H103" i="5"/>
  <c r="E99" i="5"/>
  <c r="I99" i="5"/>
  <c r="G99" i="5"/>
  <c r="F99" i="5"/>
  <c r="J99" i="5"/>
  <c r="H99" i="5"/>
  <c r="D99" i="5"/>
  <c r="E95" i="5"/>
  <c r="I95" i="5"/>
  <c r="G95" i="5"/>
  <c r="J95" i="5"/>
  <c r="F95" i="5"/>
  <c r="D95" i="5"/>
  <c r="H95" i="5"/>
  <c r="E91" i="5"/>
  <c r="I91" i="5"/>
  <c r="G91" i="5"/>
  <c r="F91" i="5"/>
  <c r="J91" i="5"/>
  <c r="D91" i="5"/>
  <c r="H91" i="5"/>
  <c r="G87" i="5"/>
  <c r="E87" i="5"/>
  <c r="I87" i="5"/>
  <c r="H87" i="5"/>
  <c r="D87" i="5"/>
  <c r="J87" i="5"/>
  <c r="F87" i="5"/>
  <c r="G83" i="5"/>
  <c r="E83" i="5"/>
  <c r="I83" i="5"/>
  <c r="D83" i="5"/>
  <c r="H83" i="5"/>
  <c r="F83" i="5"/>
  <c r="J83" i="5"/>
  <c r="E81" i="5"/>
  <c r="I81" i="5"/>
  <c r="G81" i="5"/>
  <c r="J81" i="5"/>
  <c r="F81" i="5"/>
  <c r="D81" i="5"/>
  <c r="H81" i="5"/>
  <c r="E77" i="5"/>
  <c r="I77" i="5"/>
  <c r="G77" i="5"/>
  <c r="F77" i="5"/>
  <c r="J77" i="5"/>
  <c r="H77" i="5"/>
  <c r="D77" i="5"/>
  <c r="E73" i="5"/>
  <c r="I73" i="5"/>
  <c r="G73" i="5"/>
  <c r="J73" i="5"/>
  <c r="F73" i="5"/>
  <c r="D73" i="5"/>
  <c r="H73" i="5"/>
  <c r="E69" i="5"/>
  <c r="I69" i="5"/>
  <c r="G69" i="5"/>
  <c r="F69" i="5"/>
  <c r="J69" i="5"/>
  <c r="H69" i="5"/>
  <c r="D69" i="5"/>
  <c r="E65" i="5"/>
  <c r="I65" i="5"/>
  <c r="G65" i="5"/>
  <c r="J65" i="5"/>
  <c r="F65" i="5"/>
  <c r="D65" i="5"/>
  <c r="H65" i="5"/>
  <c r="E61" i="5"/>
  <c r="I61" i="5"/>
  <c r="G61" i="5"/>
  <c r="F61" i="5"/>
  <c r="J61" i="5"/>
  <c r="H61" i="5"/>
  <c r="D61" i="5"/>
  <c r="E57" i="5"/>
  <c r="I57" i="5"/>
  <c r="G57" i="5"/>
  <c r="J57" i="5"/>
  <c r="F57" i="5"/>
  <c r="D57" i="5"/>
  <c r="H57" i="5"/>
  <c r="E53" i="5"/>
  <c r="I53" i="5"/>
  <c r="G53" i="5"/>
  <c r="F53" i="5"/>
  <c r="J53" i="5"/>
  <c r="H53" i="5"/>
  <c r="D53" i="5"/>
  <c r="E49" i="5"/>
  <c r="I49" i="5"/>
  <c r="F49" i="5"/>
  <c r="J49" i="5"/>
  <c r="D49" i="5"/>
  <c r="H49" i="5"/>
  <c r="G49" i="5"/>
  <c r="E45" i="5"/>
  <c r="I45" i="5"/>
  <c r="F45" i="5"/>
  <c r="J45" i="5"/>
  <c r="D45" i="5"/>
  <c r="H45" i="5"/>
  <c r="G45" i="5"/>
  <c r="E41" i="5"/>
  <c r="I41" i="5"/>
  <c r="F41" i="5"/>
  <c r="J41" i="5"/>
  <c r="D41" i="5"/>
  <c r="H41" i="5"/>
  <c r="G41" i="5"/>
  <c r="E37" i="5"/>
  <c r="I37" i="5"/>
  <c r="F37" i="5"/>
  <c r="J37" i="5"/>
  <c r="D37" i="5"/>
  <c r="H37" i="5"/>
  <c r="G37" i="5"/>
  <c r="E33" i="5"/>
  <c r="I33" i="5"/>
  <c r="F33" i="5"/>
  <c r="J33" i="5"/>
  <c r="D33" i="5"/>
  <c r="H33" i="5"/>
  <c r="G33" i="5"/>
  <c r="E29" i="5"/>
  <c r="I29" i="5"/>
  <c r="F29" i="5"/>
  <c r="J29" i="5"/>
  <c r="D29" i="5"/>
  <c r="H29" i="5"/>
  <c r="G29" i="5"/>
  <c r="E25" i="5"/>
  <c r="I25" i="5"/>
  <c r="F25" i="5"/>
  <c r="J25" i="5"/>
  <c r="D25" i="5"/>
  <c r="H25" i="5"/>
  <c r="G25" i="5"/>
  <c r="E21" i="5"/>
  <c r="I21" i="5"/>
  <c r="F21" i="5"/>
  <c r="J21" i="5"/>
  <c r="D21" i="5"/>
  <c r="H21" i="5"/>
  <c r="G21" i="5"/>
  <c r="E17" i="5"/>
  <c r="I17" i="5"/>
  <c r="F17" i="5"/>
  <c r="J17" i="5"/>
  <c r="D17" i="5"/>
  <c r="H17" i="5"/>
  <c r="G17" i="5"/>
  <c r="E13" i="5"/>
  <c r="I13" i="5"/>
  <c r="F13" i="5"/>
  <c r="J13" i="5"/>
  <c r="D13" i="5"/>
  <c r="H13" i="5"/>
  <c r="G13" i="5"/>
  <c r="E9" i="5"/>
  <c r="I9" i="5"/>
  <c r="F9" i="5"/>
  <c r="J9" i="5"/>
  <c r="D9" i="5"/>
  <c r="H9" i="5"/>
  <c r="G9" i="5"/>
  <c r="E5" i="5"/>
  <c r="I5" i="5"/>
  <c r="F5" i="5"/>
  <c r="J5" i="5"/>
  <c r="D5" i="5"/>
  <c r="H5" i="5"/>
  <c r="G5" i="5"/>
  <c r="G205" i="5"/>
  <c r="E205" i="5"/>
  <c r="I205" i="5"/>
  <c r="D205" i="5"/>
  <c r="F205" i="5"/>
  <c r="H205" i="5"/>
  <c r="J205" i="5"/>
  <c r="G201" i="5"/>
  <c r="E201" i="5"/>
  <c r="I201" i="5"/>
  <c r="H201" i="5"/>
  <c r="J201" i="5"/>
  <c r="D201" i="5"/>
  <c r="F201" i="5"/>
  <c r="G197" i="5"/>
  <c r="E197" i="5"/>
  <c r="I197" i="5"/>
  <c r="D197" i="5"/>
  <c r="F197" i="5"/>
  <c r="H197" i="5"/>
  <c r="J197" i="5"/>
  <c r="G193" i="5"/>
  <c r="E193" i="5"/>
  <c r="I193" i="5"/>
  <c r="H193" i="5"/>
  <c r="J193" i="5"/>
  <c r="D193" i="5"/>
  <c r="F193" i="5"/>
  <c r="G189" i="5"/>
  <c r="E189" i="5"/>
  <c r="I189" i="5"/>
  <c r="D189" i="5"/>
  <c r="F189" i="5"/>
  <c r="H189" i="5"/>
  <c r="J189" i="5"/>
  <c r="G185" i="5"/>
  <c r="E185" i="5"/>
  <c r="I185" i="5"/>
  <c r="H185" i="5"/>
  <c r="J185" i="5"/>
  <c r="D185" i="5"/>
  <c r="F185" i="5"/>
  <c r="G181" i="5"/>
  <c r="E181" i="5"/>
  <c r="I181" i="5"/>
  <c r="D181" i="5"/>
  <c r="F181" i="5"/>
  <c r="H181" i="5"/>
  <c r="J181" i="5"/>
  <c r="G177" i="5"/>
  <c r="E177" i="5"/>
  <c r="I177" i="5"/>
  <c r="H177" i="5"/>
  <c r="J177" i="5"/>
  <c r="D177" i="5"/>
  <c r="F177" i="5"/>
  <c r="G173" i="5"/>
  <c r="E173" i="5"/>
  <c r="I173" i="5"/>
  <c r="D173" i="5"/>
  <c r="F173" i="5"/>
  <c r="H173" i="5"/>
  <c r="J173" i="5"/>
  <c r="G169" i="5"/>
  <c r="E169" i="5"/>
  <c r="I169" i="5"/>
  <c r="H169" i="5"/>
  <c r="J169" i="5"/>
  <c r="D169" i="5"/>
  <c r="F169" i="5"/>
  <c r="G165" i="5"/>
  <c r="E165" i="5"/>
  <c r="I165" i="5"/>
  <c r="D165" i="5"/>
  <c r="F165" i="5"/>
  <c r="H165" i="5"/>
  <c r="J165" i="5"/>
  <c r="D253" i="5"/>
  <c r="D249" i="5"/>
  <c r="D245" i="5"/>
  <c r="D241" i="5"/>
  <c r="D237" i="5"/>
  <c r="D233" i="5"/>
  <c r="D229" i="5"/>
  <c r="D225" i="5"/>
  <c r="D221" i="5"/>
  <c r="D217" i="5"/>
  <c r="E274" i="5"/>
  <c r="E270" i="5"/>
  <c r="E266" i="5"/>
  <c r="F276" i="5"/>
  <c r="E275" i="5"/>
  <c r="D274" i="5"/>
  <c r="J272" i="5"/>
  <c r="H270" i="5"/>
  <c r="F268" i="5"/>
  <c r="D266" i="5"/>
  <c r="J264" i="5"/>
  <c r="I263" i="5"/>
  <c r="H262" i="5"/>
  <c r="G261" i="5"/>
  <c r="F260" i="5"/>
  <c r="E259" i="5"/>
  <c r="D258" i="5"/>
  <c r="J256" i="5"/>
  <c r="I255" i="5"/>
  <c r="G253" i="5"/>
  <c r="F252" i="5"/>
  <c r="E251" i="5"/>
  <c r="D250" i="5"/>
  <c r="J248" i="5"/>
  <c r="I247" i="5"/>
  <c r="H246" i="5"/>
  <c r="G245" i="5"/>
  <c r="F244" i="5"/>
  <c r="E243" i="5"/>
  <c r="D242" i="5"/>
  <c r="J240" i="5"/>
  <c r="I239" i="5"/>
  <c r="G237" i="5"/>
  <c r="F236" i="5"/>
  <c r="E235" i="5"/>
  <c r="D234" i="5"/>
  <c r="J232" i="5"/>
  <c r="I231" i="5"/>
  <c r="H230" i="5"/>
  <c r="G229" i="5"/>
  <c r="F228" i="5"/>
  <c r="E227" i="5"/>
  <c r="D226" i="5"/>
  <c r="J224" i="5"/>
  <c r="I223" i="5"/>
  <c r="G221" i="5"/>
  <c r="F220" i="5"/>
  <c r="E219" i="5"/>
  <c r="D218" i="5"/>
  <c r="J216" i="5"/>
  <c r="I215" i="5"/>
  <c r="H214" i="5"/>
  <c r="G213" i="5"/>
  <c r="F212" i="5"/>
  <c r="E211" i="5"/>
  <c r="X161" i="5"/>
  <c r="AD157" i="5"/>
  <c r="E254" i="5"/>
  <c r="I254" i="5"/>
  <c r="G254" i="5"/>
  <c r="E238" i="5"/>
  <c r="I238" i="5"/>
  <c r="G238" i="5"/>
  <c r="E222" i="5"/>
  <c r="I222" i="5"/>
  <c r="G222" i="5"/>
  <c r="F271" i="5"/>
  <c r="J271" i="5"/>
  <c r="D271" i="5"/>
  <c r="H271" i="5"/>
  <c r="F267" i="5"/>
  <c r="J267" i="5"/>
  <c r="D267" i="5"/>
  <c r="H267" i="5"/>
  <c r="D276" i="5"/>
  <c r="H272" i="5"/>
  <c r="G271" i="5"/>
  <c r="D268" i="5"/>
  <c r="H264" i="5"/>
  <c r="G263" i="5"/>
  <c r="F262" i="5"/>
  <c r="J258" i="5"/>
  <c r="G255" i="5"/>
  <c r="F254" i="5"/>
  <c r="J250" i="5"/>
  <c r="G247" i="5"/>
  <c r="F246" i="5"/>
  <c r="J242" i="5"/>
  <c r="G239" i="5"/>
  <c r="F238" i="5"/>
  <c r="J234" i="5"/>
  <c r="G231" i="5"/>
  <c r="F230" i="5"/>
  <c r="J226" i="5"/>
  <c r="G223" i="5"/>
  <c r="F222" i="5"/>
  <c r="J218" i="5"/>
  <c r="G215" i="5"/>
  <c r="F214" i="5"/>
  <c r="J210" i="5"/>
  <c r="F152" i="5"/>
  <c r="J152" i="5"/>
  <c r="D152" i="5"/>
  <c r="H152" i="5"/>
  <c r="G152" i="5"/>
  <c r="E152" i="5"/>
  <c r="I152" i="5"/>
  <c r="F148" i="5"/>
  <c r="J148" i="5"/>
  <c r="D148" i="5"/>
  <c r="H148" i="5"/>
  <c r="G148" i="5"/>
  <c r="E148" i="5"/>
  <c r="I148" i="5"/>
  <c r="F144" i="5"/>
  <c r="J144" i="5"/>
  <c r="D144" i="5"/>
  <c r="H144" i="5"/>
  <c r="G144" i="5"/>
  <c r="E144" i="5"/>
  <c r="F140" i="5"/>
  <c r="J140" i="5"/>
  <c r="D140" i="5"/>
  <c r="H140" i="5"/>
  <c r="G140" i="5"/>
  <c r="I140" i="5"/>
  <c r="F136" i="5"/>
  <c r="J136" i="5"/>
  <c r="D136" i="5"/>
  <c r="H136" i="5"/>
  <c r="G136" i="5"/>
  <c r="E136" i="5"/>
  <c r="I136" i="5"/>
  <c r="F132" i="5"/>
  <c r="J132" i="5"/>
  <c r="D132" i="5"/>
  <c r="H132" i="5"/>
  <c r="G132" i="5"/>
  <c r="E132" i="5"/>
  <c r="I132" i="5"/>
  <c r="F128" i="5"/>
  <c r="J128" i="5"/>
  <c r="D128" i="5"/>
  <c r="H128" i="5"/>
  <c r="G128" i="5"/>
  <c r="E128" i="5"/>
  <c r="F124" i="5"/>
  <c r="J124" i="5"/>
  <c r="D124" i="5"/>
  <c r="H124" i="5"/>
  <c r="G124" i="5"/>
  <c r="I124" i="5"/>
  <c r="F120" i="5"/>
  <c r="J120" i="5"/>
  <c r="D120" i="5"/>
  <c r="H120" i="5"/>
  <c r="G120" i="5"/>
  <c r="E120" i="5"/>
  <c r="I120" i="5"/>
  <c r="F116" i="5"/>
  <c r="J116" i="5"/>
  <c r="D116" i="5"/>
  <c r="H116" i="5"/>
  <c r="G116" i="5"/>
  <c r="E116" i="5"/>
  <c r="I116" i="5"/>
  <c r="F112" i="5"/>
  <c r="J112" i="5"/>
  <c r="D112" i="5"/>
  <c r="H112" i="5"/>
  <c r="G112" i="5"/>
  <c r="E112" i="5"/>
  <c r="F108" i="5"/>
  <c r="J108" i="5"/>
  <c r="D108" i="5"/>
  <c r="H108" i="5"/>
  <c r="G108" i="5"/>
  <c r="I108" i="5"/>
  <c r="F104" i="5"/>
  <c r="J104" i="5"/>
  <c r="D104" i="5"/>
  <c r="H104" i="5"/>
  <c r="G104" i="5"/>
  <c r="E104" i="5"/>
  <c r="I104" i="5"/>
  <c r="F100" i="5"/>
  <c r="J100" i="5"/>
  <c r="D100" i="5"/>
  <c r="H100" i="5"/>
  <c r="G100" i="5"/>
  <c r="E100" i="5"/>
  <c r="I100" i="5"/>
  <c r="F96" i="5"/>
  <c r="J96" i="5"/>
  <c r="D96" i="5"/>
  <c r="H96" i="5"/>
  <c r="G96" i="5"/>
  <c r="E96" i="5"/>
  <c r="F92" i="5"/>
  <c r="J92" i="5"/>
  <c r="D92" i="5"/>
  <c r="H92" i="5"/>
  <c r="G92" i="5"/>
  <c r="I92" i="5"/>
  <c r="D88" i="5"/>
  <c r="H88" i="5"/>
  <c r="F88" i="5"/>
  <c r="J88" i="5"/>
  <c r="I88" i="5"/>
  <c r="E88" i="5"/>
  <c r="G88" i="5"/>
  <c r="D84" i="5"/>
  <c r="H84" i="5"/>
  <c r="F84" i="5"/>
  <c r="J84" i="5"/>
  <c r="E84" i="5"/>
  <c r="I84" i="5"/>
  <c r="G84" i="5"/>
  <c r="F78" i="5"/>
  <c r="J78" i="5"/>
  <c r="D78" i="5"/>
  <c r="H78" i="5"/>
  <c r="G78" i="5"/>
  <c r="I78" i="5"/>
  <c r="E78" i="5"/>
  <c r="F74" i="5"/>
  <c r="J74" i="5"/>
  <c r="D74" i="5"/>
  <c r="H74" i="5"/>
  <c r="G74" i="5"/>
  <c r="E74" i="5"/>
  <c r="I74" i="5"/>
  <c r="F70" i="5"/>
  <c r="J70" i="5"/>
  <c r="D70" i="5"/>
  <c r="H70" i="5"/>
  <c r="G70" i="5"/>
  <c r="I70" i="5"/>
  <c r="E70" i="5"/>
  <c r="F66" i="5"/>
  <c r="J66" i="5"/>
  <c r="D66" i="5"/>
  <c r="H66" i="5"/>
  <c r="G66" i="5"/>
  <c r="E66" i="5"/>
  <c r="I66" i="5"/>
  <c r="F62" i="5"/>
  <c r="J62" i="5"/>
  <c r="D62" i="5"/>
  <c r="H62" i="5"/>
  <c r="G62" i="5"/>
  <c r="I62" i="5"/>
  <c r="E62" i="5"/>
  <c r="F58" i="5"/>
  <c r="J58" i="5"/>
  <c r="D58" i="5"/>
  <c r="H58" i="5"/>
  <c r="G58" i="5"/>
  <c r="E58" i="5"/>
  <c r="F54" i="5"/>
  <c r="J54" i="5"/>
  <c r="D54" i="5"/>
  <c r="H54" i="5"/>
  <c r="G54" i="5"/>
  <c r="I54" i="5"/>
  <c r="F50" i="5"/>
  <c r="J50" i="5"/>
  <c r="G50" i="5"/>
  <c r="E50" i="5"/>
  <c r="I50" i="5"/>
  <c r="H50" i="5"/>
  <c r="D50" i="5"/>
  <c r="F46" i="5"/>
  <c r="J46" i="5"/>
  <c r="G46" i="5"/>
  <c r="E46" i="5"/>
  <c r="I46" i="5"/>
  <c r="D46" i="5"/>
  <c r="H46" i="5"/>
  <c r="F42" i="5"/>
  <c r="J42" i="5"/>
  <c r="G42" i="5"/>
  <c r="E42" i="5"/>
  <c r="I42" i="5"/>
  <c r="H42" i="5"/>
  <c r="D42" i="5"/>
  <c r="F38" i="5"/>
  <c r="J38" i="5"/>
  <c r="G38" i="5"/>
  <c r="E38" i="5"/>
  <c r="I38" i="5"/>
  <c r="D38" i="5"/>
  <c r="H38" i="5"/>
  <c r="F34" i="5"/>
  <c r="J34" i="5"/>
  <c r="G34" i="5"/>
  <c r="E34" i="5"/>
  <c r="I34" i="5"/>
  <c r="H34" i="5"/>
  <c r="D34" i="5"/>
  <c r="F30" i="5"/>
  <c r="J30" i="5"/>
  <c r="G30" i="5"/>
  <c r="E30" i="5"/>
  <c r="I30" i="5"/>
  <c r="D30" i="5"/>
  <c r="H30" i="5"/>
  <c r="F26" i="5"/>
  <c r="J26" i="5"/>
  <c r="G26" i="5"/>
  <c r="E26" i="5"/>
  <c r="I26" i="5"/>
  <c r="H26" i="5"/>
  <c r="D26" i="5"/>
  <c r="F22" i="5"/>
  <c r="J22" i="5"/>
  <c r="G22" i="5"/>
  <c r="E22" i="5"/>
  <c r="I22" i="5"/>
  <c r="D22" i="5"/>
  <c r="F18" i="5"/>
  <c r="J18" i="5"/>
  <c r="G18" i="5"/>
  <c r="E18" i="5"/>
  <c r="I18" i="5"/>
  <c r="H18" i="5"/>
  <c r="D18" i="5"/>
  <c r="F14" i="5"/>
  <c r="J14" i="5"/>
  <c r="G14" i="5"/>
  <c r="E14" i="5"/>
  <c r="I14" i="5"/>
  <c r="D14" i="5"/>
  <c r="H14" i="5"/>
  <c r="F10" i="5"/>
  <c r="J10" i="5"/>
  <c r="G10" i="5"/>
  <c r="E10" i="5"/>
  <c r="I10" i="5"/>
  <c r="H10" i="5"/>
  <c r="D10" i="5"/>
  <c r="F6" i="5"/>
  <c r="J6" i="5"/>
  <c r="G6" i="5"/>
  <c r="E6" i="5"/>
  <c r="I6" i="5"/>
  <c r="D6" i="5"/>
  <c r="H6" i="5"/>
  <c r="D206" i="5"/>
  <c r="H206" i="5"/>
  <c r="F206" i="5"/>
  <c r="J206" i="5"/>
  <c r="E206" i="5"/>
  <c r="G206" i="5"/>
  <c r="I206" i="5"/>
  <c r="D202" i="5"/>
  <c r="H202" i="5"/>
  <c r="F202" i="5"/>
  <c r="J202" i="5"/>
  <c r="I202" i="5"/>
  <c r="E202" i="5"/>
  <c r="D198" i="5"/>
  <c r="H198" i="5"/>
  <c r="F198" i="5"/>
  <c r="J198" i="5"/>
  <c r="E198" i="5"/>
  <c r="G198" i="5"/>
  <c r="I198" i="5"/>
  <c r="D194" i="5"/>
  <c r="H194" i="5"/>
  <c r="F194" i="5"/>
  <c r="J194" i="5"/>
  <c r="I194" i="5"/>
  <c r="E194" i="5"/>
  <c r="D190" i="5"/>
  <c r="H190" i="5"/>
  <c r="F190" i="5"/>
  <c r="J190" i="5"/>
  <c r="E190" i="5"/>
  <c r="G190" i="5"/>
  <c r="I190" i="5"/>
  <c r="D186" i="5"/>
  <c r="H186" i="5"/>
  <c r="F186" i="5"/>
  <c r="J186" i="5"/>
  <c r="I186" i="5"/>
  <c r="E186" i="5"/>
  <c r="I182" i="5"/>
  <c r="E178" i="5"/>
  <c r="I174" i="5"/>
  <c r="E170" i="5"/>
  <c r="I166" i="5"/>
  <c r="E162" i="5"/>
  <c r="F215" i="5"/>
  <c r="F211" i="5"/>
  <c r="F263" i="5"/>
  <c r="F259" i="5"/>
  <c r="F255" i="5"/>
  <c r="F251" i="5"/>
  <c r="F247" i="5"/>
  <c r="F243" i="5"/>
  <c r="F239" i="5"/>
  <c r="F235" i="5"/>
  <c r="F231" i="5"/>
  <c r="F227" i="5"/>
  <c r="F223" i="5"/>
  <c r="F219" i="5"/>
  <c r="G276" i="5"/>
  <c r="G272" i="5"/>
  <c r="G268" i="5"/>
  <c r="G264" i="5"/>
  <c r="J276" i="5"/>
  <c r="H274" i="5"/>
  <c r="F272" i="5"/>
  <c r="E271" i="5"/>
  <c r="D270" i="5"/>
  <c r="J268" i="5"/>
  <c r="I267" i="5"/>
  <c r="H266" i="5"/>
  <c r="F264" i="5"/>
  <c r="I259" i="5"/>
  <c r="G257" i="5"/>
  <c r="D254" i="5"/>
  <c r="I251" i="5"/>
  <c r="G249" i="5"/>
  <c r="I243" i="5"/>
  <c r="G241" i="5"/>
  <c r="D238" i="5"/>
  <c r="I235" i="5"/>
  <c r="G233" i="5"/>
  <c r="I227" i="5"/>
  <c r="G225" i="5"/>
  <c r="D222" i="5"/>
  <c r="I219" i="5"/>
  <c r="G217" i="5"/>
  <c r="I211" i="5"/>
  <c r="E140" i="5"/>
  <c r="I112" i="5"/>
  <c r="H22" i="5"/>
  <c r="AD161" i="5"/>
  <c r="G161" i="5"/>
  <c r="E161" i="5"/>
  <c r="I161" i="5"/>
  <c r="D161" i="5"/>
  <c r="H161" i="5"/>
  <c r="F161" i="5"/>
  <c r="J161" i="5"/>
  <c r="X157" i="5"/>
  <c r="G157" i="5"/>
  <c r="E157" i="5"/>
  <c r="I157" i="5"/>
  <c r="H157" i="5"/>
  <c r="D157" i="5"/>
  <c r="F157" i="5"/>
  <c r="J157" i="5"/>
  <c r="E214" i="5"/>
  <c r="I214" i="5"/>
  <c r="G214" i="5"/>
  <c r="D210" i="5"/>
  <c r="H210" i="5"/>
  <c r="F210" i="5"/>
  <c r="I210" i="5"/>
  <c r="E210" i="5"/>
  <c r="E262" i="5"/>
  <c r="I262" i="5"/>
  <c r="G262" i="5"/>
  <c r="E258" i="5"/>
  <c r="I258" i="5"/>
  <c r="G258" i="5"/>
  <c r="E250" i="5"/>
  <c r="I250" i="5"/>
  <c r="G250" i="5"/>
  <c r="E246" i="5"/>
  <c r="I246" i="5"/>
  <c r="G246" i="5"/>
  <c r="E242" i="5"/>
  <c r="I242" i="5"/>
  <c r="G242" i="5"/>
  <c r="E234" i="5"/>
  <c r="I234" i="5"/>
  <c r="G234" i="5"/>
  <c r="E230" i="5"/>
  <c r="I230" i="5"/>
  <c r="G230" i="5"/>
  <c r="E226" i="5"/>
  <c r="I226" i="5"/>
  <c r="G226" i="5"/>
  <c r="E218" i="5"/>
  <c r="I218" i="5"/>
  <c r="G218" i="5"/>
  <c r="F275" i="5"/>
  <c r="J275" i="5"/>
  <c r="D275" i="5"/>
  <c r="H275" i="5"/>
  <c r="G153" i="5"/>
  <c r="E153" i="5"/>
  <c r="I153" i="5"/>
  <c r="D153" i="5"/>
  <c r="H153" i="5"/>
  <c r="F153" i="5"/>
  <c r="G149" i="5"/>
  <c r="E149" i="5"/>
  <c r="I149" i="5"/>
  <c r="H149" i="5"/>
  <c r="D149" i="5"/>
  <c r="J149" i="5"/>
  <c r="G145" i="5"/>
  <c r="E145" i="5"/>
  <c r="I145" i="5"/>
  <c r="D145" i="5"/>
  <c r="H145" i="5"/>
  <c r="F145" i="5"/>
  <c r="J145" i="5"/>
  <c r="G141" i="5"/>
  <c r="E141" i="5"/>
  <c r="I141" i="5"/>
  <c r="H141" i="5"/>
  <c r="D141" i="5"/>
  <c r="F141" i="5"/>
  <c r="J141" i="5"/>
  <c r="G137" i="5"/>
  <c r="E137" i="5"/>
  <c r="I137" i="5"/>
  <c r="D137" i="5"/>
  <c r="H137" i="5"/>
  <c r="F137" i="5"/>
  <c r="G133" i="5"/>
  <c r="E133" i="5"/>
  <c r="I133" i="5"/>
  <c r="H133" i="5"/>
  <c r="D133" i="5"/>
  <c r="J133" i="5"/>
  <c r="G129" i="5"/>
  <c r="E129" i="5"/>
  <c r="I129" i="5"/>
  <c r="D129" i="5"/>
  <c r="H129" i="5"/>
  <c r="F129" i="5"/>
  <c r="J129" i="5"/>
  <c r="G125" i="5"/>
  <c r="E125" i="5"/>
  <c r="I125" i="5"/>
  <c r="H125" i="5"/>
  <c r="D125" i="5"/>
  <c r="F125" i="5"/>
  <c r="J125" i="5"/>
  <c r="G121" i="5"/>
  <c r="E121" i="5"/>
  <c r="I121" i="5"/>
  <c r="D121" i="5"/>
  <c r="H121" i="5"/>
  <c r="F121" i="5"/>
  <c r="G117" i="5"/>
  <c r="E117" i="5"/>
  <c r="I117" i="5"/>
  <c r="H117" i="5"/>
  <c r="D117" i="5"/>
  <c r="J117" i="5"/>
  <c r="G113" i="5"/>
  <c r="E113" i="5"/>
  <c r="I113" i="5"/>
  <c r="D113" i="5"/>
  <c r="H113" i="5"/>
  <c r="F113" i="5"/>
  <c r="J113" i="5"/>
  <c r="G109" i="5"/>
  <c r="E109" i="5"/>
  <c r="I109" i="5"/>
  <c r="H109" i="5"/>
  <c r="D109" i="5"/>
  <c r="F109" i="5"/>
  <c r="J109" i="5"/>
  <c r="G105" i="5"/>
  <c r="E105" i="5"/>
  <c r="I105" i="5"/>
  <c r="D105" i="5"/>
  <c r="H105" i="5"/>
  <c r="F105" i="5"/>
  <c r="G101" i="5"/>
  <c r="E101" i="5"/>
  <c r="I101" i="5"/>
  <c r="H101" i="5"/>
  <c r="D101" i="5"/>
  <c r="J101" i="5"/>
  <c r="G97" i="5"/>
  <c r="E97" i="5"/>
  <c r="I97" i="5"/>
  <c r="D97" i="5"/>
  <c r="H97" i="5"/>
  <c r="F97" i="5"/>
  <c r="J97" i="5"/>
  <c r="G93" i="5"/>
  <c r="E93" i="5"/>
  <c r="I93" i="5"/>
  <c r="H93" i="5"/>
  <c r="D93" i="5"/>
  <c r="F93" i="5"/>
  <c r="J93" i="5"/>
  <c r="G89" i="5"/>
  <c r="E89" i="5"/>
  <c r="I89" i="5"/>
  <c r="D89" i="5"/>
  <c r="H89" i="5"/>
  <c r="F89" i="5"/>
  <c r="E85" i="5"/>
  <c r="I85" i="5"/>
  <c r="G85" i="5"/>
  <c r="F85" i="5"/>
  <c r="J85" i="5"/>
  <c r="H85" i="5"/>
  <c r="D85" i="5"/>
  <c r="F82" i="5"/>
  <c r="J82" i="5"/>
  <c r="D82" i="5"/>
  <c r="H82" i="5"/>
  <c r="G82" i="5"/>
  <c r="E82" i="5"/>
  <c r="I82" i="5"/>
  <c r="G79" i="5"/>
  <c r="E79" i="5"/>
  <c r="I79" i="5"/>
  <c r="H79" i="5"/>
  <c r="D79" i="5"/>
  <c r="J79" i="5"/>
  <c r="F79" i="5"/>
  <c r="G75" i="5"/>
  <c r="E75" i="5"/>
  <c r="I75" i="5"/>
  <c r="D75" i="5"/>
  <c r="H75" i="5"/>
  <c r="F75" i="5"/>
  <c r="J75" i="5"/>
  <c r="G71" i="5"/>
  <c r="E71" i="5"/>
  <c r="I71" i="5"/>
  <c r="H71" i="5"/>
  <c r="D71" i="5"/>
  <c r="J71" i="5"/>
  <c r="F71" i="5"/>
  <c r="G67" i="5"/>
  <c r="E67" i="5"/>
  <c r="I67" i="5"/>
  <c r="D67" i="5"/>
  <c r="H67" i="5"/>
  <c r="F67" i="5"/>
  <c r="G63" i="5"/>
  <c r="E63" i="5"/>
  <c r="I63" i="5"/>
  <c r="H63" i="5"/>
  <c r="D63" i="5"/>
  <c r="J63" i="5"/>
  <c r="G59" i="5"/>
  <c r="E59" i="5"/>
  <c r="I59" i="5"/>
  <c r="D59" i="5"/>
  <c r="H59" i="5"/>
  <c r="F59" i="5"/>
  <c r="J59" i="5"/>
  <c r="G55" i="5"/>
  <c r="E55" i="5"/>
  <c r="I55" i="5"/>
  <c r="H55" i="5"/>
  <c r="D55" i="5"/>
  <c r="J55" i="5"/>
  <c r="F55" i="5"/>
  <c r="Z53" i="5"/>
  <c r="G51" i="5"/>
  <c r="D51" i="5"/>
  <c r="H51" i="5"/>
  <c r="F51" i="5"/>
  <c r="J51" i="5"/>
  <c r="I51" i="5"/>
  <c r="E51" i="5"/>
  <c r="Z49" i="5"/>
  <c r="G47" i="5"/>
  <c r="D47" i="5"/>
  <c r="H47" i="5"/>
  <c r="F47" i="5"/>
  <c r="J47" i="5"/>
  <c r="E47" i="5"/>
  <c r="I47" i="5"/>
  <c r="Z45" i="5"/>
  <c r="G43" i="5"/>
  <c r="D43" i="5"/>
  <c r="H43" i="5"/>
  <c r="F43" i="5"/>
  <c r="J43" i="5"/>
  <c r="I43" i="5"/>
  <c r="E43" i="5"/>
  <c r="Z41" i="5"/>
  <c r="G39" i="5"/>
  <c r="D39" i="5"/>
  <c r="H39" i="5"/>
  <c r="F39" i="5"/>
  <c r="J39" i="5"/>
  <c r="E39" i="5"/>
  <c r="I39" i="5"/>
  <c r="Z37" i="5"/>
  <c r="G35" i="5"/>
  <c r="D35" i="5"/>
  <c r="H35" i="5"/>
  <c r="F35" i="5"/>
  <c r="J35" i="5"/>
  <c r="I35" i="5"/>
  <c r="E35" i="5"/>
  <c r="Z33" i="5"/>
  <c r="G31" i="5"/>
  <c r="D31" i="5"/>
  <c r="H31" i="5"/>
  <c r="F31" i="5"/>
  <c r="J31" i="5"/>
  <c r="E31" i="5"/>
  <c r="I31" i="5"/>
  <c r="Z29" i="5"/>
  <c r="G27" i="5"/>
  <c r="D27" i="5"/>
  <c r="H27" i="5"/>
  <c r="F27" i="5"/>
  <c r="J27" i="5"/>
  <c r="I27" i="5"/>
  <c r="E27" i="5"/>
  <c r="Z25" i="5"/>
  <c r="G23" i="5"/>
  <c r="D23" i="5"/>
  <c r="H23" i="5"/>
  <c r="F23" i="5"/>
  <c r="J23" i="5"/>
  <c r="E23" i="5"/>
  <c r="I23" i="5"/>
  <c r="Z21" i="5"/>
  <c r="G19" i="5"/>
  <c r="D19" i="5"/>
  <c r="H19" i="5"/>
  <c r="F19" i="5"/>
  <c r="J19" i="5"/>
  <c r="I19" i="5"/>
  <c r="E19" i="5"/>
  <c r="Z17" i="5"/>
  <c r="G15" i="5"/>
  <c r="D15" i="5"/>
  <c r="H15" i="5"/>
  <c r="F15" i="5"/>
  <c r="J15" i="5"/>
  <c r="E15" i="5"/>
  <c r="I15" i="5"/>
  <c r="Z13" i="5"/>
  <c r="G11" i="5"/>
  <c r="D11" i="5"/>
  <c r="H11" i="5"/>
  <c r="F11" i="5"/>
  <c r="J11" i="5"/>
  <c r="I11" i="5"/>
  <c r="E11" i="5"/>
  <c r="Z9" i="5"/>
  <c r="G7" i="5"/>
  <c r="D7" i="5"/>
  <c r="H7" i="5"/>
  <c r="F7" i="5"/>
  <c r="J7" i="5"/>
  <c r="E7" i="5"/>
  <c r="I7" i="5"/>
  <c r="Z5" i="5"/>
  <c r="E207" i="5"/>
  <c r="I207" i="5"/>
  <c r="G207" i="5"/>
  <c r="F207" i="5"/>
  <c r="H207" i="5"/>
  <c r="J207" i="5"/>
  <c r="Z205" i="5"/>
  <c r="E203" i="5"/>
  <c r="I203" i="5"/>
  <c r="G203" i="5"/>
  <c r="J203" i="5"/>
  <c r="D203" i="5"/>
  <c r="F203" i="5"/>
  <c r="Z201" i="5"/>
  <c r="E199" i="5"/>
  <c r="I199" i="5"/>
  <c r="G199" i="5"/>
  <c r="F199" i="5"/>
  <c r="H199" i="5"/>
  <c r="J199" i="5"/>
  <c r="Z197" i="5"/>
  <c r="E195" i="5"/>
  <c r="I195" i="5"/>
  <c r="G195" i="5"/>
  <c r="J195" i="5"/>
  <c r="D195" i="5"/>
  <c r="F195" i="5"/>
  <c r="Z193" i="5"/>
  <c r="E191" i="5"/>
  <c r="I191" i="5"/>
  <c r="G191" i="5"/>
  <c r="F191" i="5"/>
  <c r="H191" i="5"/>
  <c r="J191" i="5"/>
  <c r="Z189" i="5"/>
  <c r="E187" i="5"/>
  <c r="I187" i="5"/>
  <c r="G187" i="5"/>
  <c r="J187" i="5"/>
  <c r="D187" i="5"/>
  <c r="F187" i="5"/>
  <c r="Z185" i="5"/>
  <c r="E183" i="5"/>
  <c r="I183" i="5"/>
  <c r="G183" i="5"/>
  <c r="F183" i="5"/>
  <c r="H183" i="5"/>
  <c r="J183" i="5"/>
  <c r="Z181" i="5"/>
  <c r="E179" i="5"/>
  <c r="I179" i="5"/>
  <c r="G179" i="5"/>
  <c r="J179" i="5"/>
  <c r="D179" i="5"/>
  <c r="F179" i="5"/>
  <c r="Z177" i="5"/>
  <c r="E175" i="5"/>
  <c r="I175" i="5"/>
  <c r="G175" i="5"/>
  <c r="F175" i="5"/>
  <c r="H175" i="5"/>
  <c r="J175" i="5"/>
  <c r="Z173" i="5"/>
  <c r="E171" i="5"/>
  <c r="I171" i="5"/>
  <c r="G171" i="5"/>
  <c r="J171" i="5"/>
  <c r="D171" i="5"/>
  <c r="F171" i="5"/>
  <c r="Z169" i="5"/>
  <c r="E167" i="5"/>
  <c r="I167" i="5"/>
  <c r="G167" i="5"/>
  <c r="F167" i="5"/>
  <c r="H167" i="5"/>
  <c r="J167" i="5"/>
  <c r="Z165" i="5"/>
  <c r="E163" i="5"/>
  <c r="I163" i="5"/>
  <c r="G163" i="5"/>
  <c r="J163" i="5"/>
  <c r="D163" i="5"/>
  <c r="F163" i="5"/>
  <c r="Z161" i="5"/>
  <c r="E159" i="5"/>
  <c r="I159" i="5"/>
  <c r="G159" i="5"/>
  <c r="J159" i="5"/>
  <c r="F159" i="5"/>
  <c r="D159" i="5"/>
  <c r="H159" i="5"/>
  <c r="Z157" i="5"/>
  <c r="E155" i="5"/>
  <c r="I155" i="5"/>
  <c r="G155" i="5"/>
  <c r="F155" i="5"/>
  <c r="J155" i="5"/>
  <c r="D155" i="5"/>
  <c r="H155" i="5"/>
  <c r="G212" i="5"/>
  <c r="E212" i="5"/>
  <c r="I212" i="5"/>
  <c r="F208" i="5"/>
  <c r="J208" i="5"/>
  <c r="D208" i="5"/>
  <c r="H208" i="5"/>
  <c r="G208" i="5"/>
  <c r="I208" i="5"/>
  <c r="G260" i="5"/>
  <c r="E260" i="5"/>
  <c r="I260" i="5"/>
  <c r="G256" i="5"/>
  <c r="E256" i="5"/>
  <c r="I256" i="5"/>
  <c r="G252" i="5"/>
  <c r="E252" i="5"/>
  <c r="I252" i="5"/>
  <c r="G248" i="5"/>
  <c r="E248" i="5"/>
  <c r="I248" i="5"/>
  <c r="G244" i="5"/>
  <c r="E244" i="5"/>
  <c r="I244" i="5"/>
  <c r="G240" i="5"/>
  <c r="E240" i="5"/>
  <c r="I240" i="5"/>
  <c r="G236" i="5"/>
  <c r="E236" i="5"/>
  <c r="I236" i="5"/>
  <c r="G232" i="5"/>
  <c r="E232" i="5"/>
  <c r="I232" i="5"/>
  <c r="G228" i="5"/>
  <c r="E228" i="5"/>
  <c r="I228" i="5"/>
  <c r="G224" i="5"/>
  <c r="E224" i="5"/>
  <c r="I224" i="5"/>
  <c r="G220" i="5"/>
  <c r="E220" i="5"/>
  <c r="I220" i="5"/>
  <c r="G216" i="5"/>
  <c r="E216" i="5"/>
  <c r="I216" i="5"/>
  <c r="D273" i="5"/>
  <c r="H273" i="5"/>
  <c r="F273" i="5"/>
  <c r="J273" i="5"/>
  <c r="D269" i="5"/>
  <c r="H269" i="5"/>
  <c r="F269" i="5"/>
  <c r="J269" i="5"/>
  <c r="D265" i="5"/>
  <c r="H265" i="5"/>
  <c r="F265" i="5"/>
  <c r="J265" i="5"/>
  <c r="G275" i="5"/>
  <c r="E273" i="5"/>
  <c r="I269" i="5"/>
  <c r="G267" i="5"/>
  <c r="E265" i="5"/>
  <c r="J262" i="5"/>
  <c r="H260" i="5"/>
  <c r="F258" i="5"/>
  <c r="D256" i="5"/>
  <c r="J254" i="5"/>
  <c r="H252" i="5"/>
  <c r="F250" i="5"/>
  <c r="D248" i="5"/>
  <c r="J246" i="5"/>
  <c r="H244" i="5"/>
  <c r="F242" i="5"/>
  <c r="D240" i="5"/>
  <c r="J238" i="5"/>
  <c r="H236" i="5"/>
  <c r="F234" i="5"/>
  <c r="D232" i="5"/>
  <c r="J230" i="5"/>
  <c r="H228" i="5"/>
  <c r="F226" i="5"/>
  <c r="D224" i="5"/>
  <c r="J222" i="5"/>
  <c r="H220" i="5"/>
  <c r="F218" i="5"/>
  <c r="D216" i="5"/>
  <c r="J214" i="5"/>
  <c r="H212" i="5"/>
  <c r="F209" i="5"/>
  <c r="H195" i="5"/>
  <c r="D191" i="5"/>
  <c r="H163" i="5"/>
  <c r="J137" i="5"/>
  <c r="I128" i="5"/>
  <c r="F101" i="5"/>
  <c r="E92" i="5"/>
  <c r="I58" i="5"/>
  <c r="G209" i="5"/>
  <c r="E209" i="5"/>
  <c r="I209" i="5"/>
  <c r="I276" i="5"/>
  <c r="E276" i="5"/>
  <c r="G274" i="5"/>
  <c r="I272" i="5"/>
  <c r="E272" i="5"/>
  <c r="G270" i="5"/>
  <c r="I268" i="5"/>
  <c r="E268" i="5"/>
  <c r="G266" i="5"/>
  <c r="I264" i="5"/>
  <c r="E264" i="5"/>
  <c r="H263" i="5"/>
  <c r="D263" i="5"/>
  <c r="J261" i="5"/>
  <c r="F261" i="5"/>
  <c r="H259" i="5"/>
  <c r="D259" i="5"/>
  <c r="J257" i="5"/>
  <c r="F257" i="5"/>
  <c r="H255" i="5"/>
  <c r="D255" i="5"/>
  <c r="J253" i="5"/>
  <c r="F253" i="5"/>
  <c r="H251" i="5"/>
  <c r="D251" i="5"/>
  <c r="J249" i="5"/>
  <c r="F249" i="5"/>
  <c r="H247" i="5"/>
  <c r="D247" i="5"/>
  <c r="J245" i="5"/>
  <c r="F245" i="5"/>
  <c r="H243" i="5"/>
  <c r="D243" i="5"/>
  <c r="J241" i="5"/>
  <c r="F241" i="5"/>
  <c r="H239" i="5"/>
  <c r="D239" i="5"/>
  <c r="J237" i="5"/>
  <c r="F237" i="5"/>
  <c r="H235" i="5"/>
  <c r="D235" i="5"/>
  <c r="J233" i="5"/>
  <c r="F233" i="5"/>
  <c r="H231" i="5"/>
  <c r="D231" i="5"/>
  <c r="J229" i="5"/>
  <c r="F229" i="5"/>
  <c r="H227" i="5"/>
  <c r="D227" i="5"/>
  <c r="J225" i="5"/>
  <c r="F225" i="5"/>
  <c r="H223" i="5"/>
  <c r="D223" i="5"/>
  <c r="J221" i="5"/>
  <c r="F221" i="5"/>
  <c r="H219" i="5"/>
  <c r="D219" i="5"/>
  <c r="J217" i="5"/>
  <c r="F217" i="5"/>
  <c r="H215" i="5"/>
  <c r="D215" i="5"/>
  <c r="J213" i="5"/>
  <c r="F213" i="5"/>
  <c r="H211" i="5"/>
  <c r="D211" i="5"/>
  <c r="D209" i="5"/>
  <c r="D182" i="5"/>
  <c r="H182" i="5"/>
  <c r="F182" i="5"/>
  <c r="J182" i="5"/>
  <c r="D178" i="5"/>
  <c r="H178" i="5"/>
  <c r="F178" i="5"/>
  <c r="J178" i="5"/>
  <c r="D174" i="5"/>
  <c r="H174" i="5"/>
  <c r="F174" i="5"/>
  <c r="J174" i="5"/>
  <c r="D170" i="5"/>
  <c r="H170" i="5"/>
  <c r="F170" i="5"/>
  <c r="J170" i="5"/>
  <c r="D166" i="5"/>
  <c r="H166" i="5"/>
  <c r="F166" i="5"/>
  <c r="J166" i="5"/>
  <c r="D162" i="5"/>
  <c r="H162" i="5"/>
  <c r="F162" i="5"/>
  <c r="J162" i="5"/>
  <c r="D158" i="5"/>
  <c r="H158" i="5"/>
  <c r="F158" i="5"/>
  <c r="J158" i="5"/>
  <c r="I158" i="5"/>
  <c r="E158" i="5"/>
  <c r="I274" i="5"/>
  <c r="I270" i="5"/>
  <c r="I266" i="5"/>
  <c r="J263" i="5"/>
  <c r="H261" i="5"/>
  <c r="J259" i="5"/>
  <c r="H257" i="5"/>
  <c r="J255" i="5"/>
  <c r="H253" i="5"/>
  <c r="J251" i="5"/>
  <c r="H249" i="5"/>
  <c r="J247" i="5"/>
  <c r="H245" i="5"/>
  <c r="J243" i="5"/>
  <c r="H241" i="5"/>
  <c r="J239" i="5"/>
  <c r="H237" i="5"/>
  <c r="J235" i="5"/>
  <c r="H233" i="5"/>
  <c r="J231" i="5"/>
  <c r="H229" i="5"/>
  <c r="J227" i="5"/>
  <c r="H225" i="5"/>
  <c r="J223" i="5"/>
  <c r="H221" i="5"/>
  <c r="J219" i="5"/>
  <c r="H217" i="5"/>
  <c r="J215" i="5"/>
  <c r="H213" i="5"/>
  <c r="J211" i="5"/>
  <c r="H209" i="5"/>
  <c r="E182" i="5"/>
  <c r="I178" i="5"/>
  <c r="E174" i="5"/>
  <c r="I170" i="5"/>
  <c r="E166" i="5"/>
  <c r="I162" i="5"/>
  <c r="X253" i="5"/>
  <c r="X237" i="5"/>
  <c r="X233" i="5"/>
  <c r="AB270" i="5"/>
  <c r="AD153" i="5"/>
  <c r="AD149" i="5"/>
  <c r="AD145" i="5"/>
  <c r="AD141" i="5"/>
  <c r="AD137" i="5"/>
  <c r="X137" i="5"/>
  <c r="AD133" i="5"/>
  <c r="AD51" i="5"/>
  <c r="X51" i="5"/>
  <c r="AD47" i="5"/>
  <c r="X47" i="5"/>
  <c r="AD43" i="5"/>
  <c r="X43" i="5"/>
  <c r="AD39" i="5"/>
  <c r="X39" i="5"/>
  <c r="AD35" i="5"/>
  <c r="AD31" i="5"/>
  <c r="AD27" i="5"/>
  <c r="X27" i="5"/>
  <c r="AD23" i="5"/>
  <c r="X23" i="5"/>
  <c r="AD19" i="5"/>
  <c r="AD15" i="5"/>
  <c r="X15" i="5"/>
  <c r="AD11" i="5"/>
  <c r="X11" i="5"/>
  <c r="AD7" i="5"/>
  <c r="AD207" i="5"/>
  <c r="AD203" i="5"/>
  <c r="X203" i="5"/>
  <c r="AD199" i="5"/>
  <c r="X199" i="5"/>
  <c r="AD195" i="5"/>
  <c r="X195" i="5"/>
  <c r="AD191" i="5"/>
  <c r="AD187" i="5"/>
  <c r="X187" i="5"/>
  <c r="AD183" i="5"/>
  <c r="X183" i="5"/>
  <c r="AD179" i="5"/>
  <c r="X179" i="5"/>
  <c r="AD175" i="5"/>
  <c r="AD171" i="5"/>
  <c r="AD167" i="5"/>
  <c r="AD163" i="5"/>
  <c r="AD155" i="5"/>
  <c r="X155" i="5"/>
  <c r="AD212" i="5"/>
  <c r="X212" i="5"/>
  <c r="AD208" i="5"/>
  <c r="X208" i="5"/>
  <c r="AD260" i="5"/>
  <c r="AD256" i="5"/>
  <c r="X256" i="5"/>
  <c r="AD252" i="5"/>
  <c r="X252" i="5"/>
  <c r="AD248" i="5"/>
  <c r="X248" i="5"/>
  <c r="AD244" i="5"/>
  <c r="X244" i="5"/>
  <c r="AD240" i="5"/>
  <c r="X240" i="5"/>
  <c r="AD236" i="5"/>
  <c r="X236" i="5"/>
  <c r="AD232" i="5"/>
  <c r="X232" i="5"/>
  <c r="AD228" i="5"/>
  <c r="X228" i="5"/>
  <c r="AD224" i="5"/>
  <c r="X224" i="5"/>
  <c r="AD220" i="5"/>
  <c r="X220" i="5"/>
  <c r="AD216" i="5"/>
  <c r="X216" i="5"/>
  <c r="AD273" i="5"/>
  <c r="X273" i="5"/>
  <c r="AD269" i="5"/>
  <c r="X269" i="5"/>
  <c r="AD265" i="5"/>
  <c r="X265" i="5"/>
  <c r="AF19" i="5"/>
  <c r="AB195" i="5"/>
  <c r="AB183" i="5"/>
  <c r="AB248" i="5"/>
  <c r="AB232" i="5"/>
  <c r="AB216" i="5"/>
  <c r="Z153" i="5"/>
  <c r="Z149" i="5"/>
  <c r="Z145" i="5"/>
  <c r="Z141" i="5"/>
  <c r="Z137" i="5"/>
  <c r="Z133" i="5"/>
  <c r="Z129" i="5"/>
  <c r="Z125" i="5"/>
  <c r="Z121" i="5"/>
  <c r="Z117" i="5"/>
  <c r="Z113" i="5"/>
  <c r="Z109" i="5"/>
  <c r="Z105" i="5"/>
  <c r="Z101" i="5"/>
  <c r="Z97" i="5"/>
  <c r="Z93" i="5"/>
  <c r="Z89" i="5"/>
  <c r="Z85" i="5"/>
  <c r="Z82" i="5"/>
  <c r="Z79" i="5"/>
  <c r="Z75" i="5"/>
  <c r="Z71" i="5"/>
  <c r="Z67" i="5"/>
  <c r="Z63" i="5"/>
  <c r="Z59" i="5"/>
  <c r="Z55" i="5"/>
  <c r="Z51" i="5"/>
  <c r="Z47" i="5"/>
  <c r="X45" i="5"/>
  <c r="Z43" i="5"/>
  <c r="X41" i="5"/>
  <c r="Z39" i="5"/>
  <c r="Z35" i="5"/>
  <c r="Z31" i="5"/>
  <c r="Z27" i="5"/>
  <c r="Z23" i="5"/>
  <c r="Z19" i="5"/>
  <c r="Z15" i="5"/>
  <c r="Z11" i="5"/>
  <c r="Z7" i="5"/>
  <c r="Z207" i="5"/>
  <c r="Z203" i="5"/>
  <c r="Z199" i="5"/>
  <c r="Z195" i="5"/>
  <c r="Z191" i="5"/>
  <c r="X189" i="5"/>
  <c r="Z187" i="5"/>
  <c r="X185" i="5"/>
  <c r="Z183" i="5"/>
  <c r="Z179" i="5"/>
  <c r="Z175" i="5"/>
  <c r="Z171" i="5"/>
  <c r="Z167" i="5"/>
  <c r="Z163" i="5"/>
  <c r="Z159" i="5"/>
  <c r="Z155" i="5"/>
  <c r="Z212" i="5"/>
  <c r="Z208" i="5"/>
  <c r="Z260" i="5"/>
  <c r="Z256" i="5"/>
  <c r="Z252" i="5"/>
  <c r="Z248" i="5"/>
  <c r="Z244" i="5"/>
  <c r="Z240" i="5"/>
  <c r="Z236" i="5"/>
  <c r="Z232" i="5"/>
  <c r="Z228" i="5"/>
  <c r="Z224" i="5"/>
  <c r="Z223" i="5"/>
  <c r="Z220" i="5"/>
  <c r="Z216" i="5"/>
  <c r="Z273" i="5"/>
  <c r="Z269" i="5"/>
  <c r="Z265" i="5"/>
  <c r="X264" i="5"/>
  <c r="AF70" i="5"/>
  <c r="AF264" i="5"/>
  <c r="Z210" i="5"/>
  <c r="X209" i="5"/>
  <c r="Z262" i="5"/>
  <c r="Z258" i="5"/>
  <c r="Z254" i="5"/>
  <c r="Z250" i="5"/>
  <c r="Z246" i="5"/>
  <c r="Z242" i="5"/>
  <c r="X241" i="5"/>
  <c r="Z238" i="5"/>
  <c r="Z234" i="5"/>
  <c r="Z230" i="5"/>
  <c r="Z226" i="5"/>
  <c r="X225" i="5"/>
  <c r="Z222" i="5"/>
  <c r="Z218" i="5"/>
  <c r="Z275" i="5"/>
  <c r="Z271" i="5"/>
  <c r="Z267" i="5"/>
  <c r="Z3" i="5"/>
  <c r="Z132" i="5"/>
  <c r="Z124" i="5"/>
  <c r="Z120" i="5"/>
  <c r="Z116" i="5"/>
  <c r="Z112" i="5"/>
  <c r="Z108" i="5"/>
  <c r="Z104" i="5"/>
  <c r="Z100" i="5"/>
  <c r="Z96" i="5"/>
  <c r="Z88" i="5"/>
  <c r="Z84" i="5"/>
  <c r="Z78" i="5"/>
  <c r="Z74" i="5"/>
  <c r="Z70" i="5"/>
  <c r="Z66" i="5"/>
  <c r="Z62" i="5"/>
  <c r="Z58" i="5"/>
  <c r="Z54" i="5"/>
  <c r="Z255" i="5"/>
  <c r="Z239" i="5"/>
  <c r="AD151" i="5"/>
  <c r="X147" i="5"/>
  <c r="AD143" i="5"/>
  <c r="X143" i="5"/>
  <c r="AD139" i="5"/>
  <c r="AD135" i="5"/>
  <c r="X131" i="5"/>
  <c r="X127" i="5"/>
  <c r="AD123" i="5"/>
  <c r="X119" i="5"/>
  <c r="AD115" i="5"/>
  <c r="AD111" i="5"/>
  <c r="X107" i="5"/>
  <c r="X151" i="5"/>
  <c r="AD147" i="5"/>
  <c r="X139" i="5"/>
  <c r="X135" i="5"/>
  <c r="AD131" i="5"/>
  <c r="AD127" i="5"/>
  <c r="X123" i="5"/>
  <c r="AD119" i="5"/>
  <c r="X115" i="5"/>
  <c r="X111" i="5"/>
  <c r="AD107" i="5"/>
  <c r="AD103" i="5"/>
  <c r="AD95" i="5"/>
  <c r="X87" i="5"/>
  <c r="AD83" i="5"/>
  <c r="X81" i="5"/>
  <c r="X77" i="5"/>
  <c r="X73" i="5"/>
  <c r="AD65" i="5"/>
  <c r="X61" i="5"/>
  <c r="X57" i="5"/>
  <c r="AG3" i="5"/>
  <c r="K3" i="5" s="1"/>
  <c r="X153" i="5"/>
  <c r="Z151" i="5"/>
  <c r="X149" i="5"/>
  <c r="Z147" i="5"/>
  <c r="X145" i="5"/>
  <c r="Z143" i="5"/>
  <c r="X141" i="5"/>
  <c r="Z139" i="5"/>
  <c r="Z135" i="5"/>
  <c r="X133" i="5"/>
  <c r="Z131" i="5"/>
  <c r="AD129" i="5"/>
  <c r="X129" i="5"/>
  <c r="Z127" i="5"/>
  <c r="AD125" i="5"/>
  <c r="X125" i="5"/>
  <c r="Z123" i="5"/>
  <c r="AB122" i="5"/>
  <c r="AD121" i="5"/>
  <c r="X121" i="5"/>
  <c r="Z119" i="5"/>
  <c r="AD117" i="5"/>
  <c r="X117" i="5"/>
  <c r="Z115" i="5"/>
  <c r="AD113" i="5"/>
  <c r="X113" i="5"/>
  <c r="Z111" i="5"/>
  <c r="AD109" i="5"/>
  <c r="X109" i="5"/>
  <c r="Z107" i="5"/>
  <c r="AD105" i="5"/>
  <c r="X105" i="5"/>
  <c r="Z103" i="5"/>
  <c r="AD101" i="5"/>
  <c r="X101" i="5"/>
  <c r="Z99" i="5"/>
  <c r="AD97" i="5"/>
  <c r="X97" i="5"/>
  <c r="Z95" i="5"/>
  <c r="AD93" i="5"/>
  <c r="X93" i="5"/>
  <c r="Z91" i="5"/>
  <c r="AD89" i="5"/>
  <c r="X89" i="5"/>
  <c r="Z87" i="5"/>
  <c r="AD85" i="5"/>
  <c r="X85" i="5"/>
  <c r="Z83" i="5"/>
  <c r="AD82" i="5"/>
  <c r="X82" i="5"/>
  <c r="Z81" i="5"/>
  <c r="AD79" i="5"/>
  <c r="X79" i="5"/>
  <c r="Z77" i="5"/>
  <c r="AD75" i="5"/>
  <c r="X75" i="5"/>
  <c r="Z73" i="5"/>
  <c r="AD71" i="5"/>
  <c r="X71" i="5"/>
  <c r="Z69" i="5"/>
  <c r="AD67" i="5"/>
  <c r="X67" i="5"/>
  <c r="Z65" i="5"/>
  <c r="AD63" i="5"/>
  <c r="X63" i="5"/>
  <c r="Z61" i="5"/>
  <c r="AD59" i="5"/>
  <c r="X59" i="5"/>
  <c r="AG58" i="5"/>
  <c r="K58" i="5" s="1"/>
  <c r="Z57" i="5"/>
  <c r="AD55" i="5"/>
  <c r="X55" i="5"/>
  <c r="AD99" i="5"/>
  <c r="AD91" i="5"/>
  <c r="AD87" i="5"/>
  <c r="AD69" i="5"/>
  <c r="AD57" i="5"/>
  <c r="X103" i="5"/>
  <c r="X99" i="5"/>
  <c r="X95" i="5"/>
  <c r="X91" i="5"/>
  <c r="AD81" i="5"/>
  <c r="AD77" i="5"/>
  <c r="AD73" i="5"/>
  <c r="X69" i="5"/>
  <c r="X65" i="5"/>
  <c r="AD61" i="5"/>
  <c r="AD152" i="5"/>
  <c r="AD144" i="5"/>
  <c r="X144" i="5"/>
  <c r="AD140" i="5"/>
  <c r="AD132" i="5"/>
  <c r="X132" i="5"/>
  <c r="AD128" i="5"/>
  <c r="AD124" i="5"/>
  <c r="AD120" i="5"/>
  <c r="X120" i="5"/>
  <c r="AD116" i="5"/>
  <c r="X116" i="5"/>
  <c r="AD112" i="5"/>
  <c r="X112" i="5"/>
  <c r="AD108" i="5"/>
  <c r="AD104" i="5"/>
  <c r="X104" i="5"/>
  <c r="AD100" i="5"/>
  <c r="X100" i="5"/>
  <c r="AD96" i="5"/>
  <c r="X96" i="5"/>
  <c r="AD92" i="5"/>
  <c r="AD88" i="5"/>
  <c r="X88" i="5"/>
  <c r="AD84" i="5"/>
  <c r="AD78" i="5"/>
  <c r="X78" i="5"/>
  <c r="AD74" i="5"/>
  <c r="X74" i="5"/>
  <c r="AD70" i="5"/>
  <c r="X70" i="5"/>
  <c r="AD66" i="5"/>
  <c r="AD62" i="5"/>
  <c r="X62" i="5"/>
  <c r="AD58" i="5"/>
  <c r="X58" i="5"/>
  <c r="AD54" i="5"/>
  <c r="X198" i="5"/>
  <c r="X182" i="5"/>
  <c r="X166" i="5"/>
  <c r="X251" i="5"/>
  <c r="X235" i="5"/>
  <c r="X219" i="5"/>
  <c r="X276" i="5"/>
  <c r="X272" i="5"/>
  <c r="AD268" i="5"/>
  <c r="X268" i="5"/>
  <c r="Z50" i="5"/>
  <c r="Z46" i="5"/>
  <c r="Z42" i="5"/>
  <c r="Z38" i="5"/>
  <c r="Z34" i="5"/>
  <c r="Z30" i="5"/>
  <c r="Z26" i="5"/>
  <c r="Z22" i="5"/>
  <c r="Z18" i="5"/>
  <c r="Z14" i="5"/>
  <c r="Z10" i="5"/>
  <c r="Z6" i="5"/>
  <c r="Z202" i="5"/>
  <c r="Z198" i="5"/>
  <c r="Z194" i="5"/>
  <c r="Z190" i="5"/>
  <c r="Z186" i="5"/>
  <c r="Z182" i="5"/>
  <c r="Z178" i="5"/>
  <c r="Z174" i="5"/>
  <c r="Z170" i="5"/>
  <c r="Z166" i="5"/>
  <c r="Z162" i="5"/>
  <c r="Z158" i="5"/>
  <c r="Z215" i="5"/>
  <c r="Z211" i="5"/>
  <c r="Z263" i="5"/>
  <c r="Z259" i="5"/>
  <c r="X257" i="5"/>
  <c r="Z251" i="5"/>
  <c r="X249" i="5"/>
  <c r="Z247" i="5"/>
  <c r="X245" i="5"/>
  <c r="Z243" i="5"/>
  <c r="Z235" i="5"/>
  <c r="Z231" i="5"/>
  <c r="X229" i="5"/>
  <c r="Z227" i="5"/>
  <c r="X221" i="5"/>
  <c r="Z219" i="5"/>
  <c r="X217" i="5"/>
  <c r="X274" i="5"/>
  <c r="X270" i="5"/>
  <c r="Z268" i="5"/>
  <c r="X266" i="5"/>
  <c r="Z264" i="5"/>
  <c r="X54" i="5"/>
  <c r="AD50" i="5"/>
  <c r="X50" i="5"/>
  <c r="AD46" i="5"/>
  <c r="X46" i="5"/>
  <c r="AD42" i="5"/>
  <c r="X42" i="5"/>
  <c r="AD38" i="5"/>
  <c r="X38" i="5"/>
  <c r="AD34" i="5"/>
  <c r="X34" i="5"/>
  <c r="AD30" i="5"/>
  <c r="X30" i="5"/>
  <c r="AD26" i="5"/>
  <c r="AD22" i="5"/>
  <c r="X22" i="5"/>
  <c r="AD18" i="5"/>
  <c r="X18" i="5"/>
  <c r="AD14" i="5"/>
  <c r="AD10" i="5"/>
  <c r="X10" i="5"/>
  <c r="AD6" i="5"/>
  <c r="X6" i="5"/>
  <c r="X206" i="5"/>
  <c r="AD202" i="5"/>
  <c r="X202" i="5"/>
  <c r="AD198" i="5"/>
  <c r="AD194" i="5"/>
  <c r="X194" i="5"/>
  <c r="AD190" i="5"/>
  <c r="X190" i="5"/>
  <c r="AD186" i="5"/>
  <c r="X186" i="5"/>
  <c r="AD182" i="5"/>
  <c r="AD178" i="5"/>
  <c r="X178" i="5"/>
  <c r="AD174" i="5"/>
  <c r="X174" i="5"/>
  <c r="AD170" i="5"/>
  <c r="X170" i="5"/>
  <c r="AD166" i="5"/>
  <c r="AD162" i="5"/>
  <c r="X162" i="5"/>
  <c r="AD158" i="5"/>
  <c r="X158" i="5"/>
  <c r="AD215" i="5"/>
  <c r="X215" i="5"/>
  <c r="AD211" i="5"/>
  <c r="X211" i="5"/>
  <c r="AD263" i="5"/>
  <c r="X263" i="5"/>
  <c r="AD259" i="5"/>
  <c r="X259" i="5"/>
  <c r="AD255" i="5"/>
  <c r="X255" i="5"/>
  <c r="AG254" i="5"/>
  <c r="K254" i="5" s="1"/>
  <c r="AD251" i="5"/>
  <c r="AD247" i="5"/>
  <c r="X247" i="5"/>
  <c r="AD243" i="5"/>
  <c r="X243" i="5"/>
  <c r="AD239" i="5"/>
  <c r="X239" i="5"/>
  <c r="AG238" i="5"/>
  <c r="K238" i="5" s="1"/>
  <c r="AD235" i="5"/>
  <c r="AD231" i="5"/>
  <c r="X231" i="5"/>
  <c r="AD227" i="5"/>
  <c r="X227" i="5"/>
  <c r="AD223" i="5"/>
  <c r="X223" i="5"/>
  <c r="AG222" i="5"/>
  <c r="K222" i="5" s="1"/>
  <c r="AD219" i="5"/>
  <c r="AD276" i="5"/>
  <c r="AG275" i="5"/>
  <c r="K275" i="5" s="1"/>
  <c r="X35" i="5"/>
  <c r="X31" i="5"/>
  <c r="X19" i="5"/>
  <c r="X7" i="5"/>
  <c r="X207" i="5"/>
  <c r="AG206" i="5"/>
  <c r="K206" i="5" s="1"/>
  <c r="X191" i="5"/>
  <c r="X175" i="5"/>
  <c r="X171" i="5"/>
  <c r="X167" i="5"/>
  <c r="X163" i="5"/>
  <c r="AD159" i="5"/>
  <c r="X159" i="5"/>
  <c r="X260" i="5"/>
  <c r="AG227" i="5"/>
  <c r="K227" i="5" s="1"/>
  <c r="AG116" i="5"/>
  <c r="K116" i="5" s="1"/>
  <c r="AB116" i="5"/>
  <c r="AG112" i="5"/>
  <c r="K112" i="5" s="1"/>
  <c r="AB112" i="5"/>
  <c r="AG100" i="5"/>
  <c r="K100" i="5" s="1"/>
  <c r="AB100" i="5"/>
  <c r="AG92" i="5"/>
  <c r="K92" i="5" s="1"/>
  <c r="AB92" i="5"/>
  <c r="AG74" i="5"/>
  <c r="K74" i="5" s="1"/>
  <c r="AB74" i="5"/>
  <c r="AG62" i="5"/>
  <c r="K62" i="5" s="1"/>
  <c r="AB62" i="5"/>
  <c r="AG54" i="5"/>
  <c r="K54" i="5" s="1"/>
  <c r="AB54" i="5"/>
  <c r="AG30" i="5"/>
  <c r="K30" i="5" s="1"/>
  <c r="AB30" i="5"/>
  <c r="AG14" i="5"/>
  <c r="K14" i="5" s="1"/>
  <c r="AB14" i="5"/>
  <c r="AG194" i="5"/>
  <c r="K194" i="5" s="1"/>
  <c r="AB194" i="5"/>
  <c r="AG190" i="5"/>
  <c r="K190" i="5" s="1"/>
  <c r="AB190" i="5"/>
  <c r="AG182" i="5"/>
  <c r="K182" i="5" s="1"/>
  <c r="AB182" i="5"/>
  <c r="AG174" i="5"/>
  <c r="K174" i="5" s="1"/>
  <c r="AB174" i="5"/>
  <c r="X261" i="5"/>
  <c r="AG154" i="5"/>
  <c r="K154" i="5" s="1"/>
  <c r="AD3" i="5"/>
  <c r="X3" i="5"/>
  <c r="AB3" i="5"/>
  <c r="AB227" i="5"/>
  <c r="AB58" i="5"/>
  <c r="AG152" i="5"/>
  <c r="K152" i="5" s="1"/>
  <c r="AB152" i="5"/>
  <c r="AG144" i="5"/>
  <c r="K144" i="5" s="1"/>
  <c r="AB144" i="5"/>
  <c r="AG140" i="5"/>
  <c r="K140" i="5" s="1"/>
  <c r="AB140" i="5"/>
  <c r="AG136" i="5"/>
  <c r="K136" i="5" s="1"/>
  <c r="AB136" i="5"/>
  <c r="AG108" i="5"/>
  <c r="K108" i="5" s="1"/>
  <c r="AB108" i="5"/>
  <c r="AG88" i="5"/>
  <c r="K88" i="5" s="1"/>
  <c r="AB88" i="5"/>
  <c r="AG84" i="5"/>
  <c r="K84" i="5" s="1"/>
  <c r="AB84" i="5"/>
  <c r="AG50" i="5"/>
  <c r="K50" i="5" s="1"/>
  <c r="AB50" i="5"/>
  <c r="AG42" i="5"/>
  <c r="K42" i="5" s="1"/>
  <c r="AB42" i="5"/>
  <c r="AG34" i="5"/>
  <c r="K34" i="5" s="1"/>
  <c r="AB34" i="5"/>
  <c r="AG22" i="5"/>
  <c r="K22" i="5" s="1"/>
  <c r="AB22" i="5"/>
  <c r="AG18" i="5"/>
  <c r="K18" i="5" s="1"/>
  <c r="AB18" i="5"/>
  <c r="AG198" i="5"/>
  <c r="K198" i="5" s="1"/>
  <c r="AB198" i="5"/>
  <c r="AG166" i="5"/>
  <c r="K166" i="5" s="1"/>
  <c r="AB166" i="5"/>
  <c r="AG162" i="5"/>
  <c r="K162" i="5" s="1"/>
  <c r="AB162" i="5"/>
  <c r="AG158" i="5"/>
  <c r="K158" i="5" s="1"/>
  <c r="AB158" i="5"/>
  <c r="AG215" i="5"/>
  <c r="K215" i="5" s="1"/>
  <c r="AB215" i="5"/>
  <c r="AG211" i="5"/>
  <c r="K211" i="5" s="1"/>
  <c r="AB211" i="5"/>
  <c r="AG263" i="5"/>
  <c r="K263" i="5" s="1"/>
  <c r="AB263" i="5"/>
  <c r="AG259" i="5"/>
  <c r="K259" i="5" s="1"/>
  <c r="AB259" i="5"/>
  <c r="AG255" i="5"/>
  <c r="K255" i="5" s="1"/>
  <c r="AB255" i="5"/>
  <c r="AG251" i="5"/>
  <c r="K251" i="5" s="1"/>
  <c r="AB251" i="5"/>
  <c r="AG247" i="5"/>
  <c r="K247" i="5" s="1"/>
  <c r="AB247" i="5"/>
  <c r="AG243" i="5"/>
  <c r="K243" i="5" s="1"/>
  <c r="AB243" i="5"/>
  <c r="AG239" i="5"/>
  <c r="K239" i="5" s="1"/>
  <c r="AB239" i="5"/>
  <c r="AG235" i="5"/>
  <c r="K235" i="5" s="1"/>
  <c r="AB235" i="5"/>
  <c r="AG231" i="5"/>
  <c r="K231" i="5" s="1"/>
  <c r="AB231" i="5"/>
  <c r="AG223" i="5"/>
  <c r="K223" i="5" s="1"/>
  <c r="AB223" i="5"/>
  <c r="AG219" i="5"/>
  <c r="K219" i="5" s="1"/>
  <c r="AB219" i="5"/>
  <c r="AG276" i="5"/>
  <c r="K276" i="5" s="1"/>
  <c r="AB276" i="5"/>
  <c r="AG272" i="5"/>
  <c r="K272" i="5" s="1"/>
  <c r="AB272" i="5"/>
  <c r="AG268" i="5"/>
  <c r="K268" i="5" s="1"/>
  <c r="AB268" i="5"/>
  <c r="AG264" i="5"/>
  <c r="K264" i="5" s="1"/>
  <c r="AB264" i="5"/>
  <c r="AB206" i="5"/>
  <c r="AG148" i="5"/>
  <c r="K148" i="5" s="1"/>
  <c r="AB148" i="5"/>
  <c r="AG132" i="5"/>
  <c r="K132" i="5" s="1"/>
  <c r="AB132" i="5"/>
  <c r="AG128" i="5"/>
  <c r="K128" i="5" s="1"/>
  <c r="AB128" i="5"/>
  <c r="AG124" i="5"/>
  <c r="K124" i="5" s="1"/>
  <c r="AB124" i="5"/>
  <c r="AG120" i="5"/>
  <c r="K120" i="5" s="1"/>
  <c r="AB120" i="5"/>
  <c r="AG104" i="5"/>
  <c r="K104" i="5" s="1"/>
  <c r="AB104" i="5"/>
  <c r="AG96" i="5"/>
  <c r="K96" i="5" s="1"/>
  <c r="AB96" i="5"/>
  <c r="AG78" i="5"/>
  <c r="K78" i="5" s="1"/>
  <c r="AB78" i="5"/>
  <c r="AG70" i="5"/>
  <c r="K70" i="5" s="1"/>
  <c r="AB70" i="5"/>
  <c r="AG66" i="5"/>
  <c r="K66" i="5" s="1"/>
  <c r="AB66" i="5"/>
  <c r="AG46" i="5"/>
  <c r="K46" i="5" s="1"/>
  <c r="AB46" i="5"/>
  <c r="AG38" i="5"/>
  <c r="K38" i="5" s="1"/>
  <c r="AB38" i="5"/>
  <c r="AG26" i="5"/>
  <c r="K26" i="5" s="1"/>
  <c r="AB26" i="5"/>
  <c r="AG10" i="5"/>
  <c r="K10" i="5" s="1"/>
  <c r="AB10" i="5"/>
  <c r="AG6" i="5"/>
  <c r="K6" i="5" s="1"/>
  <c r="AB6" i="5"/>
  <c r="AG202" i="5"/>
  <c r="K202" i="5" s="1"/>
  <c r="AB202" i="5"/>
  <c r="AG186" i="5"/>
  <c r="K186" i="5" s="1"/>
  <c r="AB186" i="5"/>
  <c r="AF184" i="5"/>
  <c r="AG178" i="5"/>
  <c r="K178" i="5" s="1"/>
  <c r="AB178" i="5"/>
  <c r="AF172" i="5"/>
  <c r="AG170" i="5"/>
  <c r="K170" i="5" s="1"/>
  <c r="AB170" i="5"/>
  <c r="X213" i="5"/>
  <c r="AG150" i="5"/>
  <c r="K150" i="5" s="1"/>
  <c r="AB150" i="5"/>
  <c r="AG146" i="5"/>
  <c r="K146" i="5" s="1"/>
  <c r="AB146" i="5"/>
  <c r="AG142" i="5"/>
  <c r="K142" i="5" s="1"/>
  <c r="AB142" i="5"/>
  <c r="AG138" i="5"/>
  <c r="K138" i="5" s="1"/>
  <c r="AG134" i="5"/>
  <c r="K134" i="5" s="1"/>
  <c r="AB134" i="5"/>
  <c r="AG130" i="5"/>
  <c r="K130" i="5" s="1"/>
  <c r="AB130" i="5"/>
  <c r="AG126" i="5"/>
  <c r="K126" i="5" s="1"/>
  <c r="AB126" i="5"/>
  <c r="AG122" i="5"/>
  <c r="K122" i="5" s="1"/>
  <c r="AG118" i="5"/>
  <c r="K118" i="5" s="1"/>
  <c r="AB118" i="5"/>
  <c r="AG114" i="5"/>
  <c r="K114" i="5" s="1"/>
  <c r="AB114" i="5"/>
  <c r="AG110" i="5"/>
  <c r="K110" i="5" s="1"/>
  <c r="AB110" i="5"/>
  <c r="AG106" i="5"/>
  <c r="K106" i="5" s="1"/>
  <c r="AG102" i="5"/>
  <c r="K102" i="5" s="1"/>
  <c r="AB102" i="5"/>
  <c r="AG98" i="5"/>
  <c r="K98" i="5" s="1"/>
  <c r="AB98" i="5"/>
  <c r="AG94" i="5"/>
  <c r="K94" i="5" s="1"/>
  <c r="AB94" i="5"/>
  <c r="AG90" i="5"/>
  <c r="K90" i="5" s="1"/>
  <c r="AG86" i="5"/>
  <c r="K86" i="5" s="1"/>
  <c r="AB86" i="5"/>
  <c r="X83" i="5"/>
  <c r="AG80" i="5"/>
  <c r="K80" i="5" s="1"/>
  <c r="AB80" i="5"/>
  <c r="AG76" i="5"/>
  <c r="K76" i="5" s="1"/>
  <c r="AB76" i="5"/>
  <c r="AG72" i="5"/>
  <c r="K72" i="5" s="1"/>
  <c r="AB72" i="5"/>
  <c r="AG68" i="5"/>
  <c r="K68" i="5" s="1"/>
  <c r="AB68" i="5"/>
  <c r="AG64" i="5"/>
  <c r="K64" i="5" s="1"/>
  <c r="AB64" i="5"/>
  <c r="AB60" i="5"/>
  <c r="AG60" i="5"/>
  <c r="K60" i="5" s="1"/>
  <c r="AG56" i="5"/>
  <c r="K56" i="5" s="1"/>
  <c r="AB56" i="5"/>
  <c r="AG52" i="5"/>
  <c r="K52" i="5" s="1"/>
  <c r="AB52" i="5"/>
  <c r="AG48" i="5"/>
  <c r="K48" i="5" s="1"/>
  <c r="AB48" i="5"/>
  <c r="AG44" i="5"/>
  <c r="K44" i="5" s="1"/>
  <c r="AB44" i="5"/>
  <c r="AG40" i="5"/>
  <c r="K40" i="5" s="1"/>
  <c r="AB40" i="5"/>
  <c r="AG36" i="5"/>
  <c r="K36" i="5" s="1"/>
  <c r="AB36" i="5"/>
  <c r="AG32" i="5"/>
  <c r="K32" i="5" s="1"/>
  <c r="AB32" i="5"/>
  <c r="AG28" i="5"/>
  <c r="K28" i="5" s="1"/>
  <c r="AB28" i="5"/>
  <c r="AG24" i="5"/>
  <c r="K24" i="5" s="1"/>
  <c r="AB24" i="5"/>
  <c r="AG20" i="5"/>
  <c r="K20" i="5" s="1"/>
  <c r="AB20" i="5"/>
  <c r="AG16" i="5"/>
  <c r="K16" i="5" s="1"/>
  <c r="AB16" i="5"/>
  <c r="AG12" i="5"/>
  <c r="K12" i="5" s="1"/>
  <c r="AB12" i="5"/>
  <c r="AG8" i="5"/>
  <c r="K8" i="5" s="1"/>
  <c r="AB8" i="5"/>
  <c r="AG4" i="5"/>
  <c r="K4" i="5" s="1"/>
  <c r="AB4" i="5"/>
  <c r="AG204" i="5"/>
  <c r="K204" i="5" s="1"/>
  <c r="AB204" i="5"/>
  <c r="AG200" i="5"/>
  <c r="K200" i="5" s="1"/>
  <c r="AG196" i="5"/>
  <c r="K196" i="5" s="1"/>
  <c r="AB196" i="5"/>
  <c r="AG192" i="5"/>
  <c r="K192" i="5" s="1"/>
  <c r="AB192" i="5"/>
  <c r="AB188" i="5"/>
  <c r="AG184" i="5"/>
  <c r="K184" i="5" s="1"/>
  <c r="AB184" i="5"/>
  <c r="AG180" i="5"/>
  <c r="K180" i="5" s="1"/>
  <c r="AB180" i="5"/>
  <c r="AG176" i="5"/>
  <c r="K176" i="5" s="1"/>
  <c r="AB176" i="5"/>
  <c r="AG172" i="5"/>
  <c r="K172" i="5" s="1"/>
  <c r="AB172" i="5"/>
  <c r="AG168" i="5"/>
  <c r="K168" i="5" s="1"/>
  <c r="AB168" i="5"/>
  <c r="AG164" i="5"/>
  <c r="K164" i="5" s="1"/>
  <c r="AB164" i="5"/>
  <c r="AG160" i="5"/>
  <c r="K160" i="5" s="1"/>
  <c r="AB160" i="5"/>
  <c r="AG156" i="5"/>
  <c r="K156" i="5" s="1"/>
  <c r="AB156" i="5"/>
  <c r="AG213" i="5"/>
  <c r="K213" i="5" s="1"/>
  <c r="AB213" i="5"/>
  <c r="AG209" i="5"/>
  <c r="K209" i="5" s="1"/>
  <c r="AB209" i="5"/>
  <c r="AG261" i="5"/>
  <c r="K261" i="5" s="1"/>
  <c r="AB261" i="5"/>
  <c r="AG257" i="5"/>
  <c r="K257" i="5" s="1"/>
  <c r="AB257" i="5"/>
  <c r="AG253" i="5"/>
  <c r="K253" i="5" s="1"/>
  <c r="AB253" i="5"/>
  <c r="AG249" i="5"/>
  <c r="K249" i="5" s="1"/>
  <c r="AB249" i="5"/>
  <c r="AG245" i="5"/>
  <c r="K245" i="5" s="1"/>
  <c r="AB245" i="5"/>
  <c r="AG241" i="5"/>
  <c r="K241" i="5" s="1"/>
  <c r="AB241" i="5"/>
  <c r="AG237" i="5"/>
  <c r="K237" i="5" s="1"/>
  <c r="AB237" i="5"/>
  <c r="AG233" i="5"/>
  <c r="K233" i="5" s="1"/>
  <c r="AB233" i="5"/>
  <c r="AG229" i="5"/>
  <c r="K229" i="5" s="1"/>
  <c r="AB229" i="5"/>
  <c r="AG225" i="5"/>
  <c r="K225" i="5" s="1"/>
  <c r="AB225" i="5"/>
  <c r="AG221" i="5"/>
  <c r="K221" i="5" s="1"/>
  <c r="AB221" i="5"/>
  <c r="AG217" i="5"/>
  <c r="K217" i="5" s="1"/>
  <c r="AB217" i="5"/>
  <c r="AG274" i="5"/>
  <c r="K274" i="5" s="1"/>
  <c r="AB274" i="5"/>
  <c r="AG270" i="5"/>
  <c r="K270" i="5" s="1"/>
  <c r="AG266" i="5"/>
  <c r="K266" i="5" s="1"/>
  <c r="AB266" i="5"/>
  <c r="AB238" i="5"/>
  <c r="AB154" i="5"/>
  <c r="AB90" i="5"/>
  <c r="Z154" i="5"/>
  <c r="X152" i="5"/>
  <c r="AG151" i="5"/>
  <c r="K151" i="5" s="1"/>
  <c r="AB151" i="5"/>
  <c r="Z150" i="5"/>
  <c r="AD148" i="5"/>
  <c r="X148" i="5"/>
  <c r="AG147" i="5"/>
  <c r="K147" i="5" s="1"/>
  <c r="AB147" i="5"/>
  <c r="Z146" i="5"/>
  <c r="AG143" i="5"/>
  <c r="K143" i="5" s="1"/>
  <c r="AB143" i="5"/>
  <c r="Z142" i="5"/>
  <c r="X140" i="5"/>
  <c r="AG139" i="5"/>
  <c r="K139" i="5" s="1"/>
  <c r="AB139" i="5"/>
  <c r="Z138" i="5"/>
  <c r="AD136" i="5"/>
  <c r="X136" i="5"/>
  <c r="AG135" i="5"/>
  <c r="K135" i="5" s="1"/>
  <c r="AB135" i="5"/>
  <c r="Z134" i="5"/>
  <c r="AG131" i="5"/>
  <c r="K131" i="5" s="1"/>
  <c r="AB131" i="5"/>
  <c r="Z130" i="5"/>
  <c r="X128" i="5"/>
  <c r="AG127" i="5"/>
  <c r="K127" i="5" s="1"/>
  <c r="AB127" i="5"/>
  <c r="Z126" i="5"/>
  <c r="X124" i="5"/>
  <c r="AG123" i="5"/>
  <c r="K123" i="5" s="1"/>
  <c r="AB123" i="5"/>
  <c r="Z122" i="5"/>
  <c r="AG119" i="5"/>
  <c r="K119" i="5" s="1"/>
  <c r="AB119" i="5"/>
  <c r="Z118" i="5"/>
  <c r="AG115" i="5"/>
  <c r="K115" i="5" s="1"/>
  <c r="AB115" i="5"/>
  <c r="Z114" i="5"/>
  <c r="AG111" i="5"/>
  <c r="K111" i="5" s="1"/>
  <c r="AB111" i="5"/>
  <c r="Z110" i="5"/>
  <c r="X108" i="5"/>
  <c r="AG107" i="5"/>
  <c r="K107" i="5" s="1"/>
  <c r="AB107" i="5"/>
  <c r="Z106" i="5"/>
  <c r="AG103" i="5"/>
  <c r="K103" i="5" s="1"/>
  <c r="AB103" i="5"/>
  <c r="Z102" i="5"/>
  <c r="AG99" i="5"/>
  <c r="K99" i="5" s="1"/>
  <c r="AB99" i="5"/>
  <c r="Z98" i="5"/>
  <c r="AG95" i="5"/>
  <c r="K95" i="5" s="1"/>
  <c r="AB95" i="5"/>
  <c r="Z94" i="5"/>
  <c r="X92" i="5"/>
  <c r="AG91" i="5"/>
  <c r="K91" i="5" s="1"/>
  <c r="AB91" i="5"/>
  <c r="Z90" i="5"/>
  <c r="AG87" i="5"/>
  <c r="K87" i="5" s="1"/>
  <c r="AB87" i="5"/>
  <c r="Z86" i="5"/>
  <c r="X84" i="5"/>
  <c r="AG83" i="5"/>
  <c r="K83" i="5" s="1"/>
  <c r="AB83" i="5"/>
  <c r="AG81" i="5"/>
  <c r="K81" i="5" s="1"/>
  <c r="AB81" i="5"/>
  <c r="Z80" i="5"/>
  <c r="AG77" i="5"/>
  <c r="K77" i="5" s="1"/>
  <c r="AB77" i="5"/>
  <c r="Z76" i="5"/>
  <c r="AG73" i="5"/>
  <c r="K73" i="5" s="1"/>
  <c r="AB73" i="5"/>
  <c r="Z72" i="5"/>
  <c r="AG69" i="5"/>
  <c r="K69" i="5" s="1"/>
  <c r="AB69" i="5"/>
  <c r="Z68" i="5"/>
  <c r="X66" i="5"/>
  <c r="AG65" i="5"/>
  <c r="K65" i="5" s="1"/>
  <c r="AB65" i="5"/>
  <c r="Z64" i="5"/>
  <c r="AG61" i="5"/>
  <c r="K61" i="5" s="1"/>
  <c r="AB61" i="5"/>
  <c r="Z60" i="5"/>
  <c r="AG57" i="5"/>
  <c r="K57" i="5" s="1"/>
  <c r="AB57" i="5"/>
  <c r="Z56" i="5"/>
  <c r="AG53" i="5"/>
  <c r="K53" i="5" s="1"/>
  <c r="AB53" i="5"/>
  <c r="Z52" i="5"/>
  <c r="AG49" i="5"/>
  <c r="K49" i="5" s="1"/>
  <c r="AB49" i="5"/>
  <c r="Z48" i="5"/>
  <c r="AG45" i="5"/>
  <c r="K45" i="5" s="1"/>
  <c r="AB45" i="5"/>
  <c r="Z44" i="5"/>
  <c r="AG41" i="5"/>
  <c r="K41" i="5" s="1"/>
  <c r="AB41" i="5"/>
  <c r="Z40" i="5"/>
  <c r="AG37" i="5"/>
  <c r="K37" i="5" s="1"/>
  <c r="AB37" i="5"/>
  <c r="Z36" i="5"/>
  <c r="AG33" i="5"/>
  <c r="K33" i="5" s="1"/>
  <c r="AB33" i="5"/>
  <c r="Z32" i="5"/>
  <c r="AG29" i="5"/>
  <c r="K29" i="5" s="1"/>
  <c r="AB29" i="5"/>
  <c r="Z28" i="5"/>
  <c r="X26" i="5"/>
  <c r="AG25" i="5"/>
  <c r="K25" i="5" s="1"/>
  <c r="AB25" i="5"/>
  <c r="Z24" i="5"/>
  <c r="K21" i="5"/>
  <c r="AB21" i="5"/>
  <c r="Z20" i="5"/>
  <c r="AG17" i="5"/>
  <c r="K17" i="5" s="1"/>
  <c r="AB17" i="5"/>
  <c r="Z16" i="5"/>
  <c r="X14" i="5"/>
  <c r="AG13" i="5"/>
  <c r="K13" i="5" s="1"/>
  <c r="AB13" i="5"/>
  <c r="Z12" i="5"/>
  <c r="AG9" i="5"/>
  <c r="K9" i="5" s="1"/>
  <c r="AB9" i="5"/>
  <c r="Z8" i="5"/>
  <c r="AG5" i="5"/>
  <c r="K5" i="5" s="1"/>
  <c r="AB5" i="5"/>
  <c r="Z4" i="5"/>
  <c r="AD206" i="5"/>
  <c r="AG205" i="5"/>
  <c r="K205" i="5" s="1"/>
  <c r="AB205" i="5"/>
  <c r="Z204" i="5"/>
  <c r="AG201" i="5"/>
  <c r="K201" i="5" s="1"/>
  <c r="AB201" i="5"/>
  <c r="Z200" i="5"/>
  <c r="AG197" i="5"/>
  <c r="K197" i="5" s="1"/>
  <c r="AB197" i="5"/>
  <c r="Z196" i="5"/>
  <c r="AG193" i="5"/>
  <c r="K193" i="5" s="1"/>
  <c r="AB193" i="5"/>
  <c r="Z192" i="5"/>
  <c r="AG189" i="5"/>
  <c r="K189" i="5" s="1"/>
  <c r="AB189" i="5"/>
  <c r="Z188" i="5"/>
  <c r="AG185" i="5"/>
  <c r="K185" i="5" s="1"/>
  <c r="AB185" i="5"/>
  <c r="Z184" i="5"/>
  <c r="AG181" i="5"/>
  <c r="K181" i="5" s="1"/>
  <c r="AB181" i="5"/>
  <c r="Z180" i="5"/>
  <c r="AG177" i="5"/>
  <c r="K177" i="5" s="1"/>
  <c r="AB177" i="5"/>
  <c r="Z176" i="5"/>
  <c r="AG173" i="5"/>
  <c r="K173" i="5" s="1"/>
  <c r="AB173" i="5"/>
  <c r="Z172" i="5"/>
  <c r="AG169" i="5"/>
  <c r="K169" i="5" s="1"/>
  <c r="AB169" i="5"/>
  <c r="Z168" i="5"/>
  <c r="AG165" i="5"/>
  <c r="K165" i="5" s="1"/>
  <c r="AB165" i="5"/>
  <c r="Z164" i="5"/>
  <c r="AG161" i="5"/>
  <c r="K161" i="5" s="1"/>
  <c r="AB161" i="5"/>
  <c r="Z160" i="5"/>
  <c r="AG157" i="5"/>
  <c r="K157" i="5" s="1"/>
  <c r="AB157" i="5"/>
  <c r="Z156" i="5"/>
  <c r="AG214" i="5"/>
  <c r="K214" i="5" s="1"/>
  <c r="AB214" i="5"/>
  <c r="Z213" i="5"/>
  <c r="AG210" i="5"/>
  <c r="K210" i="5" s="1"/>
  <c r="AB210" i="5"/>
  <c r="Z209" i="5"/>
  <c r="AG262" i="5"/>
  <c r="K262" i="5" s="1"/>
  <c r="AB262" i="5"/>
  <c r="Z261" i="5"/>
  <c r="AG258" i="5"/>
  <c r="K258" i="5" s="1"/>
  <c r="AB258" i="5"/>
  <c r="Z257" i="5"/>
  <c r="Z253" i="5"/>
  <c r="AG250" i="5"/>
  <c r="K250" i="5" s="1"/>
  <c r="AB250" i="5"/>
  <c r="Z249" i="5"/>
  <c r="AG246" i="5"/>
  <c r="K246" i="5" s="1"/>
  <c r="AB246" i="5"/>
  <c r="Z245" i="5"/>
  <c r="AG242" i="5"/>
  <c r="K242" i="5" s="1"/>
  <c r="AB242" i="5"/>
  <c r="Z241" i="5"/>
  <c r="Z237" i="5"/>
  <c r="AG234" i="5"/>
  <c r="K234" i="5" s="1"/>
  <c r="AB234" i="5"/>
  <c r="Z233" i="5"/>
  <c r="AG230" i="5"/>
  <c r="K230" i="5" s="1"/>
  <c r="AB230" i="5"/>
  <c r="Z229" i="5"/>
  <c r="AG226" i="5"/>
  <c r="K226" i="5" s="1"/>
  <c r="AB226" i="5"/>
  <c r="Z225" i="5"/>
  <c r="Z221" i="5"/>
  <c r="AG218" i="5"/>
  <c r="K218" i="5" s="1"/>
  <c r="AB218" i="5"/>
  <c r="Z217" i="5"/>
  <c r="Z274" i="5"/>
  <c r="AD272" i="5"/>
  <c r="AG271" i="5"/>
  <c r="K271" i="5" s="1"/>
  <c r="AB271" i="5"/>
  <c r="Z270" i="5"/>
  <c r="AG267" i="5"/>
  <c r="K267" i="5" s="1"/>
  <c r="AB267" i="5"/>
  <c r="Z266" i="5"/>
  <c r="AD264" i="5"/>
  <c r="AB275" i="5"/>
  <c r="AB254" i="5"/>
  <c r="AB138" i="5"/>
  <c r="AD154" i="5"/>
  <c r="X154" i="5"/>
  <c r="AG153" i="5"/>
  <c r="K153" i="5" s="1"/>
  <c r="AB153" i="5"/>
  <c r="Z152" i="5"/>
  <c r="AD150" i="5"/>
  <c r="X150" i="5"/>
  <c r="AG149" i="5"/>
  <c r="K149" i="5" s="1"/>
  <c r="AB149" i="5"/>
  <c r="Z148" i="5"/>
  <c r="AD146" i="5"/>
  <c r="X146" i="5"/>
  <c r="AG145" i="5"/>
  <c r="K145" i="5" s="1"/>
  <c r="AB145" i="5"/>
  <c r="Z144" i="5"/>
  <c r="AD142" i="5"/>
  <c r="X142" i="5"/>
  <c r="AG141" i="5"/>
  <c r="K141" i="5" s="1"/>
  <c r="AB141" i="5"/>
  <c r="Z140" i="5"/>
  <c r="AD138" i="5"/>
  <c r="X138" i="5"/>
  <c r="AG137" i="5"/>
  <c r="K137" i="5" s="1"/>
  <c r="AB137" i="5"/>
  <c r="Z136" i="5"/>
  <c r="AD134" i="5"/>
  <c r="X134" i="5"/>
  <c r="AG133" i="5"/>
  <c r="K133" i="5" s="1"/>
  <c r="AB133" i="5"/>
  <c r="AD130" i="5"/>
  <c r="X130" i="5"/>
  <c r="AG129" i="5"/>
  <c r="K129" i="5" s="1"/>
  <c r="AB129" i="5"/>
  <c r="Z128" i="5"/>
  <c r="AD126" i="5"/>
  <c r="X126" i="5"/>
  <c r="AG125" i="5"/>
  <c r="K125" i="5" s="1"/>
  <c r="AB125" i="5"/>
  <c r="AD122" i="5"/>
  <c r="X122" i="5"/>
  <c r="AG121" i="5"/>
  <c r="K121" i="5" s="1"/>
  <c r="AB121" i="5"/>
  <c r="AD118" i="5"/>
  <c r="X118" i="5"/>
  <c r="AG117" i="5"/>
  <c r="K117" i="5" s="1"/>
  <c r="AB117" i="5"/>
  <c r="AD114" i="5"/>
  <c r="X114" i="5"/>
  <c r="AG113" i="5"/>
  <c r="K113" i="5" s="1"/>
  <c r="AB113" i="5"/>
  <c r="AD110" i="5"/>
  <c r="X110" i="5"/>
  <c r="AG109" i="5"/>
  <c r="K109" i="5" s="1"/>
  <c r="AB109" i="5"/>
  <c r="AD106" i="5"/>
  <c r="X106" i="5"/>
  <c r="AG105" i="5"/>
  <c r="K105" i="5" s="1"/>
  <c r="AB105" i="5"/>
  <c r="AD102" i="5"/>
  <c r="X102" i="5"/>
  <c r="AG101" i="5"/>
  <c r="K101" i="5" s="1"/>
  <c r="AB101" i="5"/>
  <c r="AD98" i="5"/>
  <c r="X98" i="5"/>
  <c r="AG97" i="5"/>
  <c r="K97" i="5" s="1"/>
  <c r="AB97" i="5"/>
  <c r="AD94" i="5"/>
  <c r="X94" i="5"/>
  <c r="AG93" i="5"/>
  <c r="K93" i="5" s="1"/>
  <c r="AB93" i="5"/>
  <c r="Z92" i="5"/>
  <c r="AD90" i="5"/>
  <c r="X90" i="5"/>
  <c r="AG89" i="5"/>
  <c r="K89" i="5" s="1"/>
  <c r="AB89" i="5"/>
  <c r="AD86" i="5"/>
  <c r="X86" i="5"/>
  <c r="AG85" i="5"/>
  <c r="K85" i="5" s="1"/>
  <c r="AB85" i="5"/>
  <c r="AG82" i="5"/>
  <c r="K82" i="5" s="1"/>
  <c r="AB82" i="5"/>
  <c r="AD80" i="5"/>
  <c r="X80" i="5"/>
  <c r="AG79" i="5"/>
  <c r="K79" i="5" s="1"/>
  <c r="AB79" i="5"/>
  <c r="AD76" i="5"/>
  <c r="X76" i="5"/>
  <c r="AG75" i="5"/>
  <c r="K75" i="5" s="1"/>
  <c r="AB75" i="5"/>
  <c r="AD72" i="5"/>
  <c r="X72" i="5"/>
  <c r="AG71" i="5"/>
  <c r="K71" i="5" s="1"/>
  <c r="AB71" i="5"/>
  <c r="AD68" i="5"/>
  <c r="X68" i="5"/>
  <c r="AG67" i="5"/>
  <c r="K67" i="5" s="1"/>
  <c r="AB67" i="5"/>
  <c r="AD64" i="5"/>
  <c r="X64" i="5"/>
  <c r="AG63" i="5"/>
  <c r="K63" i="5" s="1"/>
  <c r="AB63" i="5"/>
  <c r="AD60" i="5"/>
  <c r="X60" i="5"/>
  <c r="AG59" i="5"/>
  <c r="K59" i="5" s="1"/>
  <c r="AB59" i="5"/>
  <c r="AD56" i="5"/>
  <c r="X56" i="5"/>
  <c r="AG55" i="5"/>
  <c r="K55" i="5" s="1"/>
  <c r="AB55" i="5"/>
  <c r="AD52" i="5"/>
  <c r="X52" i="5"/>
  <c r="AG51" i="5"/>
  <c r="K51" i="5" s="1"/>
  <c r="AB51" i="5"/>
  <c r="AD48" i="5"/>
  <c r="X48" i="5"/>
  <c r="AG47" i="5"/>
  <c r="K47" i="5" s="1"/>
  <c r="AB47" i="5"/>
  <c r="AD44" i="5"/>
  <c r="X44" i="5"/>
  <c r="AG43" i="5"/>
  <c r="K43" i="5" s="1"/>
  <c r="AB43" i="5"/>
  <c r="AD40" i="5"/>
  <c r="X40" i="5"/>
  <c r="AG39" i="5"/>
  <c r="K39" i="5" s="1"/>
  <c r="AB39" i="5"/>
  <c r="AD36" i="5"/>
  <c r="X36" i="5"/>
  <c r="AG35" i="5"/>
  <c r="K35" i="5" s="1"/>
  <c r="AB35" i="5"/>
  <c r="AD32" i="5"/>
  <c r="X32" i="5"/>
  <c r="AG31" i="5"/>
  <c r="K31" i="5" s="1"/>
  <c r="AB31" i="5"/>
  <c r="AD28" i="5"/>
  <c r="X28" i="5"/>
  <c r="AG27" i="5"/>
  <c r="K27" i="5" s="1"/>
  <c r="AB27" i="5"/>
  <c r="AD24" i="5"/>
  <c r="X24" i="5"/>
  <c r="AG23" i="5"/>
  <c r="K23" i="5" s="1"/>
  <c r="AB23" i="5"/>
  <c r="AD20" i="5"/>
  <c r="X20" i="5"/>
  <c r="AG19" i="5"/>
  <c r="K19" i="5" s="1"/>
  <c r="AB19" i="5"/>
  <c r="AD16" i="5"/>
  <c r="X16" i="5"/>
  <c r="AG15" i="5"/>
  <c r="K15" i="5" s="1"/>
  <c r="AB15" i="5"/>
  <c r="AD12" i="5"/>
  <c r="X12" i="5"/>
  <c r="AG11" i="5"/>
  <c r="K11" i="5" s="1"/>
  <c r="AB11" i="5"/>
  <c r="AD8" i="5"/>
  <c r="X8" i="5"/>
  <c r="AG7" i="5"/>
  <c r="K7" i="5" s="1"/>
  <c r="AB7" i="5"/>
  <c r="AD4" i="5"/>
  <c r="X4" i="5"/>
  <c r="AG207" i="5"/>
  <c r="K207" i="5" s="1"/>
  <c r="AB207" i="5"/>
  <c r="Z206" i="5"/>
  <c r="AD204" i="5"/>
  <c r="X204" i="5"/>
  <c r="AG203" i="5"/>
  <c r="K203" i="5" s="1"/>
  <c r="AB203" i="5"/>
  <c r="AD200" i="5"/>
  <c r="X200" i="5"/>
  <c r="AG199" i="5"/>
  <c r="K199" i="5" s="1"/>
  <c r="AB199" i="5"/>
  <c r="AD196" i="5"/>
  <c r="X196" i="5"/>
  <c r="AG195" i="5"/>
  <c r="K195" i="5" s="1"/>
  <c r="AD192" i="5"/>
  <c r="X192" i="5"/>
  <c r="AG191" i="5"/>
  <c r="K191" i="5" s="1"/>
  <c r="AB191" i="5"/>
  <c r="AD188" i="5"/>
  <c r="X188" i="5"/>
  <c r="AG187" i="5"/>
  <c r="K187" i="5" s="1"/>
  <c r="AB187" i="5"/>
  <c r="AD184" i="5"/>
  <c r="X184" i="5"/>
  <c r="AG183" i="5"/>
  <c r="K183" i="5" s="1"/>
  <c r="AD180" i="5"/>
  <c r="X180" i="5"/>
  <c r="AG179" i="5"/>
  <c r="K179" i="5" s="1"/>
  <c r="AB179" i="5"/>
  <c r="AD176" i="5"/>
  <c r="X176" i="5"/>
  <c r="AG175" i="5"/>
  <c r="K175" i="5" s="1"/>
  <c r="AB175" i="5"/>
  <c r="AD172" i="5"/>
  <c r="X172" i="5"/>
  <c r="AG171" i="5"/>
  <c r="K171" i="5" s="1"/>
  <c r="AB171" i="5"/>
  <c r="AD168" i="5"/>
  <c r="X168" i="5"/>
  <c r="AG167" i="5"/>
  <c r="K167" i="5" s="1"/>
  <c r="AB167" i="5"/>
  <c r="AD164" i="5"/>
  <c r="X164" i="5"/>
  <c r="AG163" i="5"/>
  <c r="K163" i="5" s="1"/>
  <c r="AB163" i="5"/>
  <c r="AD160" i="5"/>
  <c r="X160" i="5"/>
  <c r="AG159" i="5"/>
  <c r="K159" i="5" s="1"/>
  <c r="AB159" i="5"/>
  <c r="AD156" i="5"/>
  <c r="X156" i="5"/>
  <c r="AG155" i="5"/>
  <c r="K155" i="5" s="1"/>
  <c r="AB155" i="5"/>
  <c r="AD213" i="5"/>
  <c r="AG212" i="5"/>
  <c r="K212" i="5" s="1"/>
  <c r="AB212" i="5"/>
  <c r="AD209" i="5"/>
  <c r="AG208" i="5"/>
  <c r="K208" i="5" s="1"/>
  <c r="AB208" i="5"/>
  <c r="AD261" i="5"/>
  <c r="AG260" i="5"/>
  <c r="K260" i="5" s="1"/>
  <c r="AB260" i="5"/>
  <c r="AD257" i="5"/>
  <c r="AG256" i="5"/>
  <c r="K256" i="5" s="1"/>
  <c r="AB256" i="5"/>
  <c r="AD253" i="5"/>
  <c r="AG252" i="5"/>
  <c r="K252" i="5" s="1"/>
  <c r="AB252" i="5"/>
  <c r="AD249" i="5"/>
  <c r="AG248" i="5"/>
  <c r="K248" i="5" s="1"/>
  <c r="AD245" i="5"/>
  <c r="AG244" i="5"/>
  <c r="K244" i="5" s="1"/>
  <c r="AB244" i="5"/>
  <c r="AD241" i="5"/>
  <c r="AG240" i="5"/>
  <c r="K240" i="5" s="1"/>
  <c r="AB240" i="5"/>
  <c r="AD237" i="5"/>
  <c r="AG236" i="5"/>
  <c r="K236" i="5" s="1"/>
  <c r="AB236" i="5"/>
  <c r="AD233" i="5"/>
  <c r="AG232" i="5"/>
  <c r="K232" i="5" s="1"/>
  <c r="AD229" i="5"/>
  <c r="AG228" i="5"/>
  <c r="K228" i="5" s="1"/>
  <c r="AB228" i="5"/>
  <c r="AD225" i="5"/>
  <c r="AG224" i="5"/>
  <c r="K224" i="5" s="1"/>
  <c r="AB224" i="5"/>
  <c r="AD221" i="5"/>
  <c r="AG220" i="5"/>
  <c r="K220" i="5" s="1"/>
  <c r="AB220" i="5"/>
  <c r="AD217" i="5"/>
  <c r="AG216" i="5"/>
  <c r="K216" i="5" s="1"/>
  <c r="Z276" i="5"/>
  <c r="AD274" i="5"/>
  <c r="AG273" i="5"/>
  <c r="K273" i="5" s="1"/>
  <c r="AB273" i="5"/>
  <c r="Z272" i="5"/>
  <c r="AD270" i="5"/>
  <c r="AG269" i="5"/>
  <c r="K269" i="5" s="1"/>
  <c r="AB269" i="5"/>
  <c r="AD266" i="5"/>
  <c r="AG265" i="5"/>
  <c r="K265" i="5" s="1"/>
  <c r="AB265" i="5"/>
  <c r="AB222" i="5"/>
  <c r="AB200" i="5"/>
  <c r="AB106" i="5"/>
  <c r="AG188" i="5"/>
  <c r="K188" i="5" s="1"/>
  <c r="V317" i="5"/>
  <c r="K8" i="4"/>
  <c r="K9" i="4"/>
  <c r="K10" i="4"/>
  <c r="K11" i="4"/>
  <c r="K13" i="4"/>
  <c r="K14" i="4"/>
  <c r="K15" i="4"/>
  <c r="K16" i="4"/>
  <c r="K17" i="4"/>
  <c r="K19" i="4"/>
  <c r="K20" i="4"/>
  <c r="K22" i="4"/>
  <c r="K23" i="4"/>
  <c r="K25" i="4"/>
  <c r="K26" i="4"/>
  <c r="K27" i="4"/>
  <c r="K28" i="4"/>
  <c r="K30" i="4"/>
  <c r="K31" i="4"/>
  <c r="K32" i="4"/>
  <c r="K33" i="4"/>
  <c r="K35" i="4"/>
  <c r="K36" i="4"/>
  <c r="K38" i="4"/>
  <c r="K39" i="4"/>
  <c r="K40" i="4"/>
  <c r="K41" i="4"/>
  <c r="K43" i="4"/>
  <c r="K44" i="4"/>
  <c r="K45" i="4"/>
  <c r="K46" i="4"/>
  <c r="K48" i="4"/>
  <c r="K49" i="4"/>
  <c r="K50" i="4"/>
  <c r="K52" i="4"/>
  <c r="K53" i="4"/>
  <c r="K54" i="4"/>
  <c r="K55" i="4"/>
  <c r="K57" i="4"/>
  <c r="K58" i="4"/>
  <c r="K60" i="4"/>
  <c r="K61" i="4"/>
  <c r="K62" i="4"/>
  <c r="K64" i="4"/>
  <c r="K65" i="4"/>
  <c r="K66" i="4"/>
  <c r="K68" i="4"/>
  <c r="K69" i="4"/>
  <c r="K70" i="4"/>
  <c r="K71" i="4"/>
  <c r="K73" i="4"/>
  <c r="K74" i="4"/>
  <c r="K76" i="4"/>
  <c r="K77" i="4"/>
  <c r="K78" i="4"/>
  <c r="K80" i="4"/>
  <c r="K81" i="4"/>
  <c r="K83" i="4"/>
  <c r="K84" i="4"/>
  <c r="K85" i="4"/>
  <c r="K87" i="4"/>
  <c r="K88" i="4"/>
  <c r="K89" i="4"/>
  <c r="K90" i="4"/>
  <c r="K92" i="4"/>
  <c r="K93" i="4"/>
  <c r="K94" i="4"/>
  <c r="K95" i="4"/>
  <c r="K96" i="4"/>
  <c r="K97" i="4"/>
  <c r="K99" i="4"/>
  <c r="K100" i="4"/>
  <c r="K101" i="4"/>
  <c r="K102" i="4"/>
  <c r="K103" i="4"/>
  <c r="K104" i="4"/>
  <c r="K106" i="4"/>
  <c r="K107" i="4"/>
  <c r="K108" i="4"/>
  <c r="K109" i="4"/>
  <c r="K110" i="4"/>
  <c r="K112" i="4"/>
  <c r="K113" i="4"/>
  <c r="K114" i="4"/>
  <c r="K116" i="4"/>
  <c r="K117" i="4"/>
  <c r="K118" i="4"/>
  <c r="K120" i="4"/>
  <c r="K121" i="4"/>
  <c r="K122" i="4"/>
  <c r="K123" i="4"/>
  <c r="K125" i="4"/>
  <c r="K126" i="4"/>
  <c r="K128" i="4"/>
  <c r="K129" i="4"/>
  <c r="K131" i="4"/>
  <c r="K132" i="4"/>
  <c r="K133" i="4"/>
  <c r="K134" i="4"/>
  <c r="K136" i="4"/>
  <c r="K137" i="4"/>
  <c r="K138" i="4"/>
  <c r="K140" i="4"/>
  <c r="K141" i="4"/>
  <c r="K142" i="4"/>
  <c r="K143" i="4"/>
  <c r="K144" i="4"/>
  <c r="K145" i="4"/>
  <c r="K146" i="4"/>
  <c r="K148" i="4"/>
  <c r="K149" i="4"/>
  <c r="K150" i="4"/>
  <c r="K151" i="4"/>
  <c r="K153" i="4"/>
  <c r="K154" i="4"/>
  <c r="K155" i="4"/>
  <c r="K156" i="4"/>
  <c r="K157" i="4"/>
  <c r="K158" i="4"/>
  <c r="K159" i="4"/>
  <c r="K161" i="4"/>
  <c r="K162" i="4"/>
  <c r="K163" i="4"/>
  <c r="K164" i="4"/>
  <c r="K166" i="4"/>
  <c r="K167" i="4"/>
  <c r="K168" i="4"/>
  <c r="K169" i="4"/>
  <c r="K170" i="4"/>
  <c r="K172" i="4"/>
  <c r="K173" i="4"/>
  <c r="K174" i="4"/>
  <c r="K175" i="4"/>
  <c r="K176" i="4"/>
  <c r="K177" i="4"/>
  <c r="K179" i="4"/>
  <c r="K180" i="4"/>
  <c r="K181" i="4"/>
  <c r="K182" i="4"/>
  <c r="K184" i="4"/>
  <c r="K185" i="4"/>
  <c r="K186" i="4"/>
  <c r="K188" i="4"/>
  <c r="K189" i="4"/>
  <c r="K190" i="4"/>
  <c r="K192" i="4"/>
  <c r="K193" i="4"/>
  <c r="K194" i="4"/>
  <c r="K196" i="4"/>
  <c r="K197" i="4"/>
  <c r="K198" i="4"/>
  <c r="K199" i="4"/>
  <c r="K200" i="4"/>
  <c r="K202" i="4"/>
  <c r="K203" i="4"/>
  <c r="K205" i="4"/>
  <c r="K206" i="4"/>
  <c r="K207" i="4"/>
  <c r="K208" i="4"/>
  <c r="K210" i="4"/>
  <c r="K211" i="4"/>
  <c r="K212" i="4"/>
  <c r="K214" i="4"/>
  <c r="K215" i="4"/>
  <c r="K216" i="4"/>
  <c r="K217" i="4"/>
  <c r="K219" i="4"/>
  <c r="K220" i="4"/>
  <c r="K221" i="4"/>
  <c r="K223" i="4"/>
  <c r="K224" i="4"/>
  <c r="K226" i="4"/>
  <c r="K227" i="4"/>
  <c r="K228" i="4"/>
  <c r="K229" i="4"/>
  <c r="K231" i="4"/>
  <c r="K232" i="4"/>
  <c r="K233" i="4"/>
  <c r="K234" i="4"/>
  <c r="K236" i="4"/>
  <c r="K237" i="4"/>
  <c r="K238" i="4"/>
  <c r="K240" i="4"/>
  <c r="K241" i="4"/>
  <c r="K242" i="4"/>
  <c r="K244" i="4"/>
  <c r="K245" i="4"/>
  <c r="K246" i="4"/>
  <c r="K248" i="4"/>
  <c r="K249" i="4"/>
  <c r="K250" i="4"/>
  <c r="K252" i="4"/>
  <c r="K253" i="4"/>
  <c r="K254" i="4"/>
  <c r="K256" i="4"/>
  <c r="K257" i="4"/>
  <c r="K259" i="4"/>
  <c r="K260" i="4"/>
  <c r="K262" i="4"/>
  <c r="K263" i="4"/>
  <c r="K265" i="4"/>
  <c r="K266" i="4"/>
  <c r="K268" i="4"/>
  <c r="K269" i="4"/>
  <c r="K271" i="4"/>
  <c r="K272" i="4"/>
  <c r="K274" i="4"/>
  <c r="K275" i="4"/>
  <c r="K277" i="4"/>
  <c r="K278" i="4"/>
  <c r="K280" i="4"/>
  <c r="K281" i="4"/>
  <c r="K283" i="4"/>
  <c r="K284" i="4"/>
  <c r="K286" i="4"/>
  <c r="K287" i="4"/>
  <c r="K289" i="4"/>
  <c r="K290" i="4"/>
  <c r="K292" i="4"/>
  <c r="K293" i="4"/>
  <c r="K294" i="4"/>
  <c r="K296" i="4"/>
  <c r="K297" i="4"/>
  <c r="K298" i="4"/>
  <c r="K300" i="4"/>
  <c r="K301" i="4"/>
  <c r="K302" i="4"/>
  <c r="K304" i="4"/>
  <c r="K305" i="4"/>
  <c r="K306" i="4"/>
  <c r="K307" i="4"/>
  <c r="K309" i="4"/>
  <c r="K310" i="4"/>
  <c r="K311" i="4"/>
  <c r="K313" i="4"/>
  <c r="K314" i="4"/>
  <c r="K315" i="4"/>
  <c r="K316" i="4"/>
  <c r="K318" i="4"/>
  <c r="K319" i="4"/>
  <c r="K320" i="4"/>
  <c r="K321" i="4"/>
  <c r="K323" i="4"/>
  <c r="K324" i="4"/>
  <c r="K326" i="4"/>
  <c r="K327" i="4"/>
  <c r="K328" i="4"/>
  <c r="K330" i="4"/>
  <c r="K331" i="4"/>
  <c r="K333" i="4"/>
  <c r="K334" i="4"/>
  <c r="K336" i="4"/>
  <c r="K337" i="4"/>
  <c r="K338" i="4"/>
  <c r="K339" i="4"/>
  <c r="K340" i="4"/>
  <c r="K341" i="4"/>
  <c r="K342" i="4"/>
  <c r="K344" i="4"/>
  <c r="K345" i="4"/>
  <c r="K346" i="4"/>
  <c r="K348" i="4"/>
  <c r="K349" i="4"/>
  <c r="K350" i="4"/>
  <c r="K352" i="4"/>
  <c r="K353" i="4"/>
  <c r="K354" i="4"/>
  <c r="K355" i="4"/>
  <c r="K356" i="4"/>
  <c r="K357" i="4"/>
  <c r="K358" i="4"/>
  <c r="K360" i="4"/>
  <c r="K361" i="4"/>
  <c r="K362" i="4"/>
  <c r="K363" i="4"/>
  <c r="K364" i="4"/>
  <c r="K366" i="4"/>
  <c r="K367" i="4"/>
  <c r="K368" i="4"/>
  <c r="K370" i="4"/>
  <c r="K371" i="4"/>
  <c r="K372" i="4"/>
  <c r="K374" i="4"/>
  <c r="K375" i="4"/>
  <c r="K376" i="4"/>
  <c r="K377" i="4"/>
  <c r="K379" i="4"/>
  <c r="K380" i="4"/>
  <c r="K381" i="4"/>
  <c r="K382" i="4"/>
  <c r="K383" i="4"/>
  <c r="K385" i="4"/>
  <c r="K386" i="4"/>
  <c r="K387" i="4"/>
  <c r="K388" i="4"/>
  <c r="K390" i="4"/>
  <c r="K391" i="4"/>
  <c r="K392" i="4"/>
  <c r="K393" i="4"/>
  <c r="K394" i="4"/>
  <c r="K395" i="4"/>
  <c r="K397" i="4"/>
  <c r="K398" i="4"/>
  <c r="K399" i="4"/>
  <c r="K400" i="4"/>
  <c r="K402" i="4"/>
  <c r="K403" i="4"/>
  <c r="K404" i="4"/>
  <c r="K406" i="4"/>
  <c r="K407" i="4"/>
  <c r="K408" i="4"/>
  <c r="K409" i="4"/>
  <c r="K410" i="4"/>
  <c r="K411" i="4"/>
  <c r="K413" i="4"/>
  <c r="K414" i="4"/>
  <c r="K415" i="4"/>
  <c r="K417" i="4"/>
  <c r="K418" i="4"/>
  <c r="K419" i="4"/>
  <c r="K420" i="4"/>
  <c r="K421" i="4"/>
  <c r="K422" i="4"/>
  <c r="K424" i="4"/>
  <c r="K425" i="4"/>
  <c r="K426" i="4"/>
  <c r="K428" i="4"/>
  <c r="K429" i="4"/>
  <c r="K430" i="4"/>
  <c r="K432" i="4"/>
  <c r="K433" i="4"/>
  <c r="K434" i="4"/>
  <c r="K435" i="4"/>
  <c r="K436" i="4"/>
  <c r="K437" i="4"/>
  <c r="K438" i="4"/>
  <c r="K439" i="4"/>
  <c r="K441" i="4"/>
  <c r="K442" i="4"/>
  <c r="K443" i="4"/>
  <c r="K444" i="4"/>
  <c r="K446" i="4"/>
  <c r="K447" i="4"/>
  <c r="K448" i="4"/>
  <c r="K450" i="4"/>
  <c r="K451" i="4"/>
  <c r="K452" i="4"/>
  <c r="K453" i="4"/>
  <c r="K454" i="4"/>
  <c r="K455" i="4"/>
  <c r="K457" i="4"/>
  <c r="K458" i="4"/>
  <c r="K459" i="4"/>
  <c r="K460" i="4"/>
  <c r="K461" i="4"/>
  <c r="K463" i="4"/>
  <c r="K464" i="4"/>
  <c r="K465" i="4"/>
  <c r="K466" i="4"/>
  <c r="K467" i="4"/>
  <c r="K469" i="4"/>
  <c r="K470" i="4"/>
  <c r="K471" i="4"/>
  <c r="K472" i="4"/>
  <c r="K474" i="4"/>
  <c r="K475" i="4"/>
  <c r="K476" i="4"/>
  <c r="K478" i="4"/>
  <c r="K479" i="4"/>
  <c r="K480" i="4"/>
  <c r="K482" i="4"/>
  <c r="K483" i="4"/>
  <c r="K484" i="4"/>
  <c r="K485" i="4"/>
  <c r="K487" i="4"/>
  <c r="K488" i="4"/>
  <c r="K489" i="4"/>
  <c r="K490" i="4"/>
  <c r="K491" i="4"/>
  <c r="K492" i="4"/>
  <c r="K494" i="4"/>
  <c r="K495" i="4"/>
  <c r="K496" i="4"/>
  <c r="K497" i="4"/>
  <c r="K499" i="4"/>
  <c r="K500" i="4"/>
  <c r="K501" i="4"/>
  <c r="K502" i="4"/>
  <c r="K503" i="4"/>
  <c r="K504" i="4"/>
  <c r="K506" i="4"/>
  <c r="K507" i="4"/>
  <c r="K508" i="4"/>
  <c r="K509" i="4"/>
  <c r="K511" i="4"/>
  <c r="K512" i="4"/>
  <c r="K513" i="4"/>
  <c r="K514" i="4"/>
  <c r="K515" i="4"/>
  <c r="K517" i="4"/>
  <c r="K518" i="4"/>
  <c r="K519" i="4"/>
  <c r="K520" i="4"/>
  <c r="K521" i="4"/>
  <c r="K522" i="4"/>
  <c r="K524" i="4"/>
  <c r="K525" i="4"/>
  <c r="K526" i="4"/>
  <c r="K527" i="4"/>
  <c r="K529" i="4"/>
  <c r="K530" i="4"/>
  <c r="K531" i="4"/>
  <c r="K532" i="4"/>
  <c r="K533" i="4"/>
  <c r="K534" i="4"/>
  <c r="K536" i="4"/>
  <c r="K537" i="4"/>
  <c r="K538" i="4"/>
  <c r="K539" i="4"/>
  <c r="K541" i="4"/>
  <c r="K542" i="4"/>
  <c r="K544" i="4"/>
  <c r="K545" i="4"/>
  <c r="K547" i="4"/>
  <c r="K548" i="4"/>
  <c r="K550" i="4"/>
  <c r="K551" i="4"/>
  <c r="K553" i="4"/>
  <c r="K554" i="4"/>
  <c r="K556" i="4"/>
  <c r="K557" i="4"/>
  <c r="K559" i="4"/>
  <c r="K560" i="4"/>
  <c r="K562" i="4"/>
  <c r="K563" i="4"/>
  <c r="K565" i="4"/>
  <c r="K566" i="4"/>
  <c r="K568" i="4"/>
  <c r="K569" i="4"/>
  <c r="K571" i="4"/>
  <c r="K572" i="4"/>
  <c r="K574" i="4"/>
  <c r="K575" i="4"/>
  <c r="K577" i="4"/>
  <c r="K578" i="4"/>
  <c r="K580" i="4"/>
  <c r="K581" i="4"/>
  <c r="K583" i="4"/>
  <c r="K584" i="4"/>
  <c r="K586" i="4"/>
  <c r="K587" i="4"/>
  <c r="K589" i="4"/>
  <c r="K590" i="4"/>
  <c r="K592" i="4"/>
  <c r="K593" i="4"/>
  <c r="K595" i="4"/>
  <c r="K596" i="4"/>
  <c r="K598" i="4"/>
  <c r="K599" i="4"/>
  <c r="K601" i="4"/>
  <c r="K602" i="4"/>
  <c r="K604" i="4"/>
  <c r="K605" i="4"/>
  <c r="K607" i="4"/>
  <c r="K608" i="4"/>
  <c r="K610" i="4"/>
  <c r="K611" i="4"/>
  <c r="K613" i="4"/>
  <c r="K614" i="4"/>
  <c r="K616" i="4"/>
  <c r="K617" i="4"/>
  <c r="K619" i="4"/>
  <c r="K620" i="4"/>
  <c r="K622" i="4"/>
  <c r="K623" i="4"/>
  <c r="K625" i="4"/>
  <c r="K626" i="4"/>
  <c r="K628" i="4"/>
  <c r="K629" i="4"/>
  <c r="K631" i="4"/>
  <c r="K632" i="4"/>
  <c r="K634" i="4"/>
  <c r="K635" i="4"/>
  <c r="K637" i="4"/>
  <c r="K638" i="4"/>
  <c r="K640" i="4"/>
  <c r="K641" i="4"/>
  <c r="K643" i="4"/>
  <c r="K644" i="4"/>
  <c r="K646" i="4"/>
  <c r="K647" i="4"/>
  <c r="K649" i="4"/>
  <c r="K650" i="4"/>
  <c r="K652" i="4"/>
  <c r="K653" i="4"/>
  <c r="K655" i="4"/>
  <c r="K656" i="4"/>
  <c r="K658" i="4"/>
  <c r="K659" i="4"/>
  <c r="K661" i="4"/>
  <c r="K662" i="4"/>
  <c r="K664" i="4"/>
  <c r="K665" i="4"/>
  <c r="K667" i="4"/>
  <c r="K668" i="4"/>
  <c r="K670" i="4"/>
  <c r="K671" i="4"/>
  <c r="K673" i="4"/>
  <c r="K674" i="4"/>
  <c r="K676" i="4"/>
  <c r="K677" i="4"/>
  <c r="K679" i="4"/>
  <c r="K680" i="4"/>
  <c r="K682" i="4"/>
  <c r="K683" i="4"/>
  <c r="K685" i="4"/>
  <c r="K686" i="4"/>
  <c r="K688" i="4"/>
  <c r="K689" i="4"/>
  <c r="K691" i="4"/>
  <c r="K692" i="4"/>
  <c r="K694" i="4"/>
  <c r="K695" i="4"/>
  <c r="K697" i="4"/>
  <c r="K698" i="4"/>
  <c r="K700" i="4"/>
  <c r="K701" i="4"/>
  <c r="K703" i="4"/>
  <c r="K704" i="4"/>
  <c r="K706" i="4"/>
  <c r="K707" i="4"/>
  <c r="K709" i="4"/>
  <c r="K710" i="4"/>
  <c r="K712" i="4"/>
  <c r="K714" i="4"/>
  <c r="K715" i="4"/>
  <c r="K717" i="4"/>
  <c r="K718" i="4"/>
  <c r="K719" i="4"/>
  <c r="K720" i="4"/>
  <c r="K721" i="4"/>
  <c r="K723" i="4"/>
  <c r="K724" i="4"/>
  <c r="K725" i="4"/>
  <c r="K726" i="4"/>
  <c r="K728" i="4"/>
  <c r="K729" i="4"/>
  <c r="K730" i="4"/>
  <c r="K731" i="4"/>
  <c r="K732" i="4"/>
  <c r="K734" i="4"/>
  <c r="K735" i="4"/>
  <c r="K736" i="4"/>
  <c r="K737" i="4"/>
  <c r="K738" i="4"/>
  <c r="K739" i="4"/>
  <c r="K740" i="4"/>
  <c r="K742" i="4"/>
  <c r="K743" i="4"/>
  <c r="K744" i="4"/>
  <c r="K745" i="4"/>
  <c r="K747" i="4"/>
  <c r="K748" i="4"/>
  <c r="K749" i="4"/>
  <c r="K750" i="4"/>
  <c r="K751" i="4"/>
  <c r="K753" i="4"/>
  <c r="K754" i="4"/>
  <c r="K755" i="4"/>
  <c r="K756" i="4"/>
  <c r="K757" i="4"/>
  <c r="K759" i="4"/>
  <c r="K760" i="4"/>
  <c r="K761" i="4"/>
  <c r="K762" i="4"/>
  <c r="K763" i="4"/>
  <c r="K764" i="4"/>
  <c r="K766" i="4"/>
  <c r="K767" i="4"/>
  <c r="K768" i="4"/>
  <c r="K769" i="4"/>
  <c r="K770" i="4"/>
  <c r="K772" i="4"/>
  <c r="K773" i="4"/>
  <c r="K774" i="4"/>
  <c r="K775" i="4"/>
  <c r="K776" i="4"/>
  <c r="K778" i="4"/>
  <c r="K779" i="4"/>
  <c r="K780" i="4"/>
  <c r="K781" i="4"/>
  <c r="K782" i="4"/>
  <c r="K783" i="4"/>
  <c r="K785" i="4"/>
  <c r="K786" i="4"/>
  <c r="K787" i="4"/>
  <c r="K788" i="4"/>
  <c r="K789" i="4"/>
  <c r="K791" i="4"/>
  <c r="K792" i="4"/>
  <c r="K793" i="4"/>
  <c r="K794" i="4"/>
  <c r="K795" i="4"/>
  <c r="K797" i="4"/>
  <c r="K798" i="4"/>
  <c r="K799" i="4"/>
  <c r="K800" i="4"/>
  <c r="K801" i="4"/>
  <c r="K802" i="4"/>
  <c r="K803" i="4"/>
  <c r="K804" i="4"/>
  <c r="K805" i="4"/>
  <c r="K806" i="4"/>
  <c r="K808" i="4"/>
  <c r="K809" i="4"/>
  <c r="K810" i="4"/>
  <c r="K811" i="4"/>
  <c r="K813" i="4"/>
  <c r="K814" i="4"/>
  <c r="K815" i="4"/>
  <c r="K817" i="4"/>
  <c r="K818" i="4"/>
  <c r="K819" i="4"/>
  <c r="K820" i="4"/>
  <c r="K822" i="4"/>
  <c r="K823" i="4"/>
  <c r="K824" i="4"/>
  <c r="K825" i="4"/>
  <c r="K826" i="4"/>
  <c r="K827" i="4"/>
  <c r="K829" i="4"/>
  <c r="K830" i="4"/>
  <c r="K831" i="4"/>
  <c r="K832" i="4"/>
  <c r="K833" i="4"/>
  <c r="K835" i="4"/>
  <c r="K836" i="4"/>
  <c r="K837" i="4"/>
  <c r="K838" i="4"/>
  <c r="K840" i="4"/>
  <c r="K841" i="4"/>
  <c r="K842" i="4"/>
  <c r="K843" i="4"/>
  <c r="K844" i="4"/>
  <c r="K845" i="4"/>
  <c r="K847" i="4"/>
  <c r="K848" i="4"/>
  <c r="K849" i="4"/>
  <c r="K850" i="4"/>
  <c r="K852" i="4"/>
  <c r="K853" i="4"/>
  <c r="K854" i="4"/>
  <c r="K856" i="4"/>
  <c r="K857" i="4"/>
  <c r="K858" i="4"/>
  <c r="K859" i="4"/>
  <c r="K860" i="4"/>
  <c r="K862" i="4"/>
  <c r="K863" i="4"/>
  <c r="K864" i="4"/>
  <c r="K865" i="4"/>
  <c r="K866" i="4"/>
  <c r="K868" i="4"/>
  <c r="K869" i="4"/>
  <c r="K870" i="4"/>
  <c r="K871" i="4"/>
  <c r="K873" i="4"/>
  <c r="K874" i="4"/>
  <c r="K875" i="4"/>
  <c r="K876" i="4"/>
  <c r="K877" i="4"/>
  <c r="K879" i="4"/>
  <c r="K880" i="4"/>
  <c r="K881" i="4"/>
  <c r="K882" i="4"/>
  <c r="K883" i="4"/>
  <c r="K884" i="4"/>
  <c r="K886" i="4"/>
  <c r="K887" i="4"/>
  <c r="K888" i="4"/>
  <c r="K889" i="4"/>
  <c r="K891" i="4"/>
  <c r="K892" i="4"/>
  <c r="K894" i="4"/>
  <c r="K895" i="4"/>
  <c r="K896" i="4"/>
  <c r="K897" i="4"/>
  <c r="K898" i="4"/>
  <c r="K899" i="4"/>
  <c r="K900" i="4"/>
  <c r="K902" i="4"/>
  <c r="K903" i="4"/>
  <c r="K904" i="4"/>
  <c r="K905" i="4"/>
  <c r="K906" i="4"/>
  <c r="K907" i="4"/>
  <c r="K908" i="4"/>
  <c r="K909" i="4"/>
  <c r="K910" i="4"/>
  <c r="K912" i="4"/>
  <c r="K913" i="4"/>
  <c r="K914" i="4"/>
  <c r="K915" i="4"/>
  <c r="K917" i="4"/>
  <c r="K918" i="4"/>
  <c r="K919" i="4"/>
  <c r="K920" i="4"/>
  <c r="K922" i="4"/>
  <c r="K923" i="4"/>
  <c r="K924" i="4"/>
  <c r="K925" i="4"/>
  <c r="K927" i="4"/>
  <c r="K928" i="4"/>
  <c r="K929" i="4"/>
  <c r="K930" i="4"/>
  <c r="K932" i="4"/>
  <c r="K933" i="4"/>
  <c r="K934" i="4"/>
  <c r="K935" i="4"/>
  <c r="K936" i="4"/>
  <c r="K937" i="4"/>
  <c r="K938" i="4"/>
  <c r="K939" i="4"/>
  <c r="K940" i="4"/>
  <c r="K942" i="4"/>
  <c r="K943" i="4"/>
  <c r="K944" i="4"/>
  <c r="K945" i="4"/>
  <c r="K947" i="4"/>
  <c r="K948" i="4"/>
  <c r="K949" i="4"/>
  <c r="K950" i="4"/>
  <c r="K952" i="4"/>
  <c r="K953" i="4"/>
  <c r="K954" i="4"/>
  <c r="K955" i="4"/>
  <c r="K957" i="4"/>
  <c r="K958" i="4"/>
  <c r="K959" i="4"/>
  <c r="K960" i="4"/>
  <c r="K961" i="4"/>
  <c r="K963" i="4"/>
  <c r="K964" i="4"/>
  <c r="K965" i="4"/>
  <c r="K966" i="4"/>
  <c r="K968" i="4"/>
  <c r="K969" i="4"/>
  <c r="K970" i="4"/>
  <c r="K971" i="4"/>
  <c r="K973" i="4"/>
  <c r="K974" i="4"/>
  <c r="K975" i="4"/>
  <c r="K977" i="4"/>
  <c r="K978" i="4"/>
  <c r="K979" i="4"/>
  <c r="K980" i="4"/>
  <c r="K982" i="4"/>
  <c r="K983" i="4"/>
  <c r="K985" i="4"/>
  <c r="K986" i="4"/>
  <c r="K987" i="4"/>
  <c r="K988" i="4"/>
  <c r="K989" i="4"/>
  <c r="K990" i="4"/>
  <c r="K991" i="4"/>
  <c r="K993" i="4"/>
  <c r="K994" i="4"/>
  <c r="K995" i="4"/>
  <c r="K997" i="4"/>
  <c r="K998" i="4"/>
  <c r="K999" i="4"/>
  <c r="K1001" i="4"/>
  <c r="K1002" i="4"/>
  <c r="K1003" i="4"/>
  <c r="K1004" i="4"/>
  <c r="K1005" i="4"/>
  <c r="K1006" i="4"/>
  <c r="K1007" i="4"/>
  <c r="K1009" i="4"/>
  <c r="K1010" i="4"/>
  <c r="K1011" i="4"/>
  <c r="K1012" i="4"/>
  <c r="K1013" i="4"/>
  <c r="K1014" i="4"/>
  <c r="K1016" i="4"/>
  <c r="K1017" i="4"/>
  <c r="K1018" i="4"/>
  <c r="K1019" i="4"/>
  <c r="K1020" i="4"/>
  <c r="K1022" i="4"/>
  <c r="K1023" i="4"/>
  <c r="K1024" i="4"/>
  <c r="K1025" i="4"/>
  <c r="K1027" i="4"/>
  <c r="K1028" i="4"/>
  <c r="K1029" i="4"/>
  <c r="K1030" i="4"/>
  <c r="K1032" i="4"/>
  <c r="K1033" i="4"/>
  <c r="K1034" i="4"/>
  <c r="K1035" i="4"/>
  <c r="K1036" i="4"/>
  <c r="K1037" i="4"/>
  <c r="K1039" i="4"/>
  <c r="K1040" i="4"/>
  <c r="K1041" i="4"/>
  <c r="K1042" i="4"/>
  <c r="K1043" i="4"/>
  <c r="K1045" i="4"/>
  <c r="K1046" i="4"/>
  <c r="K1047" i="4"/>
  <c r="K1048" i="4"/>
  <c r="K1050" i="4"/>
  <c r="K1051" i="4"/>
  <c r="K1052" i="4"/>
  <c r="K1053" i="4"/>
  <c r="K1054" i="4"/>
  <c r="K1055" i="4"/>
  <c r="K1056" i="4"/>
  <c r="K1058" i="4"/>
  <c r="K1059" i="4"/>
  <c r="K1060" i="4"/>
  <c r="K1061" i="4"/>
  <c r="K1063" i="4"/>
  <c r="K1064" i="4"/>
  <c r="K1065" i="4"/>
  <c r="K1066" i="4"/>
  <c r="K1068" i="4"/>
  <c r="K1069" i="4"/>
  <c r="K1070" i="4"/>
  <c r="K1071" i="4"/>
  <c r="K1073" i="4"/>
  <c r="K1074" i="4"/>
  <c r="K1075" i="4"/>
  <c r="K1076" i="4"/>
  <c r="K1078" i="4"/>
  <c r="K1079" i="4"/>
  <c r="K1080" i="4"/>
  <c r="K1081" i="4"/>
  <c r="K1083" i="4"/>
  <c r="K1084" i="4"/>
  <c r="K1085" i="4"/>
  <c r="K1086" i="4"/>
  <c r="K1088" i="4"/>
  <c r="K1089" i="4"/>
  <c r="K1090" i="4"/>
  <c r="K1091" i="4"/>
  <c r="K1092" i="4"/>
  <c r="K1093" i="4"/>
  <c r="K1095" i="4"/>
  <c r="K1096" i="4"/>
  <c r="K1097" i="4"/>
  <c r="K1098" i="4"/>
  <c r="K1099" i="4"/>
  <c r="K1101" i="4"/>
  <c r="K1102" i="4"/>
  <c r="K1103" i="4"/>
  <c r="K1104" i="4"/>
  <c r="K1106" i="4"/>
  <c r="K1107" i="4"/>
  <c r="K1108" i="4"/>
  <c r="K1109" i="4"/>
  <c r="K1110" i="4"/>
  <c r="K1111" i="4"/>
  <c r="K1112" i="4"/>
  <c r="K1114" i="4"/>
  <c r="K1115" i="4"/>
  <c r="K1116" i="4"/>
  <c r="K1118" i="4"/>
  <c r="K1119" i="4"/>
  <c r="K1120" i="4"/>
  <c r="K1122" i="4"/>
  <c r="K1124" i="4"/>
  <c r="K1125" i="4"/>
  <c r="K1126" i="4"/>
  <c r="K1128" i="4"/>
  <c r="K1129" i="4"/>
  <c r="K1131" i="4"/>
  <c r="K1132" i="4"/>
  <c r="K1134" i="4"/>
  <c r="K1135" i="4"/>
  <c r="K1136" i="4"/>
  <c r="K1137" i="4"/>
  <c r="K1138" i="4"/>
  <c r="K1139" i="4"/>
  <c r="K1141" i="4"/>
  <c r="K1142" i="4"/>
  <c r="K1143" i="4"/>
  <c r="K1144" i="4"/>
  <c r="K1146" i="4"/>
  <c r="K1147" i="4"/>
  <c r="K1148" i="4"/>
  <c r="K1149" i="4"/>
  <c r="K1150" i="4"/>
  <c r="K1151" i="4"/>
  <c r="K1153" i="4"/>
  <c r="K1154" i="4"/>
  <c r="K1155" i="4"/>
  <c r="K1156" i="4"/>
  <c r="K1157" i="4"/>
  <c r="K1158" i="4"/>
  <c r="K1160" i="4"/>
  <c r="K1161" i="4"/>
  <c r="K1162" i="4"/>
  <c r="K1163" i="4"/>
  <c r="K1165" i="4"/>
  <c r="K1166" i="4"/>
  <c r="K1167" i="4"/>
  <c r="K1169" i="4"/>
  <c r="K1170" i="4"/>
  <c r="K1171" i="4"/>
  <c r="K1173" i="4"/>
  <c r="K1174" i="4"/>
  <c r="K1175" i="4"/>
  <c r="K1177" i="4"/>
  <c r="K1178" i="4"/>
  <c r="K1179" i="4"/>
  <c r="K1181" i="4"/>
  <c r="K1182" i="4"/>
  <c r="K1183" i="4"/>
  <c r="K1184" i="4"/>
  <c r="K1186" i="4"/>
  <c r="K1187" i="4"/>
  <c r="K1188" i="4"/>
  <c r="K1189" i="4"/>
  <c r="K1190" i="4"/>
  <c r="K1191" i="4"/>
  <c r="K1192" i="4"/>
  <c r="K1194" i="4"/>
  <c r="K1195" i="4"/>
  <c r="K1196" i="4"/>
  <c r="K1198" i="4"/>
  <c r="K1199" i="4"/>
  <c r="K1200" i="4"/>
  <c r="K1201" i="4"/>
  <c r="K1203" i="4"/>
  <c r="K1204" i="4"/>
  <c r="K1205" i="4"/>
  <c r="K1206" i="4"/>
  <c r="K1208" i="4"/>
  <c r="K1209" i="4"/>
  <c r="K1210" i="4"/>
  <c r="K1212" i="4"/>
  <c r="K1213" i="4"/>
  <c r="K1214" i="4"/>
  <c r="K1216" i="4"/>
  <c r="K1217" i="4"/>
  <c r="K1218" i="4"/>
  <c r="K1219" i="4"/>
  <c r="K1220" i="4"/>
  <c r="K1222" i="4"/>
  <c r="K1223" i="4"/>
  <c r="K1224" i="4"/>
  <c r="K1226" i="4"/>
  <c r="K1227" i="4"/>
  <c r="K1228" i="4"/>
  <c r="K1230" i="4"/>
  <c r="K1231" i="4"/>
  <c r="K1232" i="4"/>
  <c r="K1234" i="4"/>
  <c r="K1235" i="4"/>
  <c r="K1236" i="4"/>
  <c r="K1238" i="4"/>
  <c r="K1239" i="4"/>
  <c r="K1240" i="4"/>
  <c r="K1242" i="4"/>
  <c r="K1243" i="4"/>
  <c r="K1244" i="4"/>
  <c r="K1246" i="4"/>
  <c r="K1247" i="4"/>
  <c r="K1248" i="4"/>
  <c r="K1249" i="4"/>
  <c r="K1251" i="4"/>
  <c r="K1252" i="4"/>
  <c r="K1253" i="4"/>
  <c r="K1254" i="4"/>
  <c r="K1255" i="4"/>
  <c r="K1257" i="4"/>
  <c r="K1258" i="4"/>
  <c r="K1259" i="4"/>
  <c r="K1260" i="4"/>
  <c r="G1256" i="4"/>
  <c r="J1256" i="4"/>
  <c r="I1256" i="4"/>
  <c r="K1256" i="4" s="1"/>
  <c r="AF316" i="5" l="1"/>
  <c r="Z316" i="5"/>
  <c r="X316" i="5"/>
  <c r="AD316" i="5"/>
  <c r="AG316" i="5"/>
  <c r="AB316" i="5"/>
  <c r="Y317" i="5"/>
  <c r="W317" i="5"/>
  <c r="AA317" i="5"/>
  <c r="AC317" i="5"/>
  <c r="AE317" i="5"/>
  <c r="L1256" i="4"/>
  <c r="L1260" i="4"/>
  <c r="J1031" i="4" l="1"/>
  <c r="J1026" i="4"/>
  <c r="J1038" i="4"/>
  <c r="J1044" i="4"/>
  <c r="J1049" i="4"/>
  <c r="L1049" i="4"/>
  <c r="J1100" i="4"/>
  <c r="J1105" i="4"/>
  <c r="J1113" i="4"/>
  <c r="J1215" i="4"/>
  <c r="J1008" i="4"/>
  <c r="J1015" i="4"/>
  <c r="J901" i="4"/>
  <c r="J1250" i="4" l="1"/>
  <c r="I1250" i="4"/>
  <c r="G1250" i="4"/>
  <c r="J1245" i="4"/>
  <c r="I1245" i="4"/>
  <c r="G1245" i="4"/>
  <c r="J1241" i="4"/>
  <c r="I1241" i="4"/>
  <c r="G1241" i="4"/>
  <c r="J1237" i="4"/>
  <c r="I1237" i="4"/>
  <c r="G1237" i="4"/>
  <c r="J1233" i="4"/>
  <c r="I1233" i="4"/>
  <c r="G1233" i="4"/>
  <c r="J1229" i="4"/>
  <c r="I1229" i="4"/>
  <c r="G1229" i="4"/>
  <c r="J1225" i="4"/>
  <c r="I1225" i="4"/>
  <c r="G1225" i="4"/>
  <c r="G1224" i="4"/>
  <c r="G1223" i="4"/>
  <c r="G1222" i="4"/>
  <c r="J1221" i="4"/>
  <c r="I1221" i="4"/>
  <c r="G1221" i="4"/>
  <c r="G1220" i="4"/>
  <c r="G1219" i="4"/>
  <c r="G1218" i="4"/>
  <c r="G1217" i="4"/>
  <c r="G1216" i="4"/>
  <c r="I1215" i="4"/>
  <c r="G1215" i="4"/>
  <c r="G1214" i="4"/>
  <c r="G1213" i="4"/>
  <c r="G1212" i="4"/>
  <c r="J1211" i="4"/>
  <c r="I1211" i="4"/>
  <c r="G1211" i="4"/>
  <c r="G1210" i="4"/>
  <c r="G1209" i="4"/>
  <c r="G1208" i="4"/>
  <c r="J1207" i="4"/>
  <c r="I1207" i="4"/>
  <c r="G1207" i="4"/>
  <c r="G1206" i="4"/>
  <c r="G1205" i="4"/>
  <c r="G1204" i="4"/>
  <c r="G1203" i="4"/>
  <c r="J1202" i="4"/>
  <c r="I1202" i="4"/>
  <c r="G1202" i="4"/>
  <c r="G1201" i="4"/>
  <c r="G1200" i="4"/>
  <c r="G1199" i="4"/>
  <c r="G1198" i="4"/>
  <c r="J1197" i="4"/>
  <c r="I1197" i="4"/>
  <c r="G1197" i="4"/>
  <c r="G1196" i="4"/>
  <c r="G1195" i="4"/>
  <c r="G1194" i="4"/>
  <c r="J1193" i="4"/>
  <c r="I1193" i="4"/>
  <c r="G1193" i="4"/>
  <c r="G1192" i="4"/>
  <c r="G1191" i="4"/>
  <c r="G1190" i="4"/>
  <c r="G1189" i="4"/>
  <c r="G1188" i="4"/>
  <c r="G1187" i="4"/>
  <c r="G1186" i="4"/>
  <c r="J1185" i="4"/>
  <c r="I1185" i="4"/>
  <c r="G1185" i="4"/>
  <c r="G1184" i="4"/>
  <c r="G1183" i="4"/>
  <c r="G1182" i="4"/>
  <c r="G1181" i="4"/>
  <c r="J1180" i="4"/>
  <c r="I1180" i="4"/>
  <c r="G1180" i="4"/>
  <c r="G1179" i="4"/>
  <c r="G1178" i="4"/>
  <c r="G1177" i="4"/>
  <c r="J1176" i="4"/>
  <c r="I1176" i="4"/>
  <c r="G1176" i="4"/>
  <c r="G1175" i="4"/>
  <c r="G1174" i="4"/>
  <c r="G1173" i="4"/>
  <c r="J1172" i="4"/>
  <c r="I1172" i="4"/>
  <c r="G1172" i="4"/>
  <c r="G1171" i="4"/>
  <c r="G1170" i="4"/>
  <c r="G1169" i="4"/>
  <c r="J1168" i="4"/>
  <c r="I1168" i="4"/>
  <c r="G1168" i="4"/>
  <c r="G1167" i="4"/>
  <c r="G1166" i="4"/>
  <c r="G1165" i="4"/>
  <c r="J1164" i="4"/>
  <c r="I1164" i="4"/>
  <c r="G1164" i="4"/>
  <c r="G1163" i="4"/>
  <c r="G1162" i="4"/>
  <c r="G1161" i="4"/>
  <c r="G1160" i="4"/>
  <c r="J1159" i="4"/>
  <c r="I1159" i="4"/>
  <c r="G1159" i="4"/>
  <c r="G1158" i="4"/>
  <c r="G1157" i="4"/>
  <c r="G1156" i="4"/>
  <c r="G1155" i="4"/>
  <c r="G1154" i="4"/>
  <c r="G1153" i="4"/>
  <c r="J1152" i="4"/>
  <c r="I1152" i="4"/>
  <c r="G1152" i="4"/>
  <c r="G1151" i="4"/>
  <c r="G1150" i="4"/>
  <c r="G1149" i="4"/>
  <c r="G1148" i="4"/>
  <c r="G1147" i="4"/>
  <c r="G1146" i="4"/>
  <c r="J1145" i="4"/>
  <c r="I1145" i="4"/>
  <c r="G1145" i="4"/>
  <c r="G1144" i="4"/>
  <c r="G1143" i="4"/>
  <c r="G1142" i="4"/>
  <c r="G1141" i="4"/>
  <c r="J1140" i="4"/>
  <c r="I1140" i="4"/>
  <c r="H1140" i="4"/>
  <c r="G1140" i="4" s="1"/>
  <c r="G1139" i="4"/>
  <c r="G1138" i="4"/>
  <c r="G1137" i="4"/>
  <c r="G1136" i="4"/>
  <c r="G1135" i="4"/>
  <c r="G1134" i="4"/>
  <c r="J1133" i="4"/>
  <c r="I1133" i="4"/>
  <c r="G1133" i="4"/>
  <c r="G1132" i="4"/>
  <c r="G1131" i="4"/>
  <c r="J1130" i="4"/>
  <c r="I1130" i="4"/>
  <c r="G1130" i="4"/>
  <c r="G1129" i="4"/>
  <c r="G1128" i="4"/>
  <c r="J1127" i="4"/>
  <c r="I1127" i="4"/>
  <c r="G1127" i="4"/>
  <c r="G1126" i="4"/>
  <c r="G1125" i="4"/>
  <c r="G1124" i="4"/>
  <c r="J1123" i="4"/>
  <c r="I1123" i="4"/>
  <c r="G1123" i="4"/>
  <c r="G1122" i="4"/>
  <c r="J1121" i="4"/>
  <c r="I1121" i="4"/>
  <c r="G1121" i="4"/>
  <c r="G1120" i="4"/>
  <c r="G1119" i="4"/>
  <c r="G1118" i="4"/>
  <c r="J1117" i="4"/>
  <c r="I1117" i="4"/>
  <c r="G1117" i="4"/>
  <c r="G1116" i="4"/>
  <c r="G1115" i="4"/>
  <c r="G1114" i="4"/>
  <c r="I1113" i="4"/>
  <c r="G1113" i="4"/>
  <c r="G1112" i="4"/>
  <c r="G1111" i="4"/>
  <c r="G1110" i="4"/>
  <c r="G1109" i="4"/>
  <c r="G1108" i="4"/>
  <c r="G1107" i="4"/>
  <c r="G1106" i="4"/>
  <c r="I1105" i="4"/>
  <c r="G1105" i="4"/>
  <c r="G1104" i="4"/>
  <c r="G1103" i="4"/>
  <c r="G1102" i="4"/>
  <c r="G1101" i="4"/>
  <c r="I1100" i="4"/>
  <c r="G1100" i="4"/>
  <c r="G1099" i="4"/>
  <c r="G1098" i="4"/>
  <c r="G1097" i="4"/>
  <c r="G1096" i="4"/>
  <c r="G1095" i="4"/>
  <c r="J1094" i="4"/>
  <c r="I1094" i="4"/>
  <c r="G1094" i="4"/>
  <c r="G1093" i="4"/>
  <c r="G1092" i="4"/>
  <c r="G1091" i="4"/>
  <c r="G1090" i="4"/>
  <c r="G1089" i="4"/>
  <c r="G1088" i="4"/>
  <c r="J1087" i="4"/>
  <c r="I1087" i="4"/>
  <c r="G1087" i="4"/>
  <c r="G1086" i="4"/>
  <c r="G1085" i="4"/>
  <c r="G1084" i="4"/>
  <c r="G1083" i="4"/>
  <c r="J1082" i="4"/>
  <c r="I1082" i="4"/>
  <c r="G1082" i="4"/>
  <c r="G1081" i="4"/>
  <c r="G1080" i="4"/>
  <c r="G1079" i="4"/>
  <c r="G1078" i="4"/>
  <c r="J1077" i="4"/>
  <c r="I1077" i="4"/>
  <c r="G1077" i="4"/>
  <c r="G1076" i="4"/>
  <c r="G1075" i="4"/>
  <c r="G1074" i="4"/>
  <c r="G1073" i="4"/>
  <c r="J1072" i="4"/>
  <c r="I1072" i="4"/>
  <c r="G1072" i="4"/>
  <c r="G1071" i="4"/>
  <c r="G1070" i="4"/>
  <c r="G1069" i="4"/>
  <c r="G1068" i="4"/>
  <c r="J1067" i="4"/>
  <c r="I1067" i="4"/>
  <c r="G1067" i="4"/>
  <c r="G1066" i="4"/>
  <c r="G1065" i="4"/>
  <c r="G1064" i="4"/>
  <c r="G1063" i="4"/>
  <c r="J1062" i="4"/>
  <c r="I1062" i="4"/>
  <c r="G1062" i="4"/>
  <c r="G1061" i="4"/>
  <c r="G1060" i="4"/>
  <c r="G1059" i="4"/>
  <c r="G1058" i="4"/>
  <c r="J1057" i="4"/>
  <c r="I1057" i="4"/>
  <c r="G1057" i="4"/>
  <c r="G1056" i="4"/>
  <c r="G1055" i="4"/>
  <c r="G1054" i="4"/>
  <c r="G1053" i="4"/>
  <c r="G1052" i="4"/>
  <c r="G1051" i="4"/>
  <c r="G1050" i="4"/>
  <c r="I1049" i="4"/>
  <c r="K1049" i="4" s="1"/>
  <c r="G1049" i="4"/>
  <c r="G1048" i="4"/>
  <c r="G1047" i="4"/>
  <c r="G1046" i="4"/>
  <c r="G1045" i="4"/>
  <c r="I1044" i="4"/>
  <c r="G1044" i="4"/>
  <c r="G1043" i="4"/>
  <c r="G1042" i="4"/>
  <c r="G1041" i="4"/>
  <c r="G1040" i="4"/>
  <c r="G1039" i="4"/>
  <c r="I1038" i="4"/>
  <c r="G1038" i="4"/>
  <c r="G1037" i="4"/>
  <c r="G1036" i="4"/>
  <c r="G1035" i="4"/>
  <c r="G1034" i="4"/>
  <c r="G1033" i="4"/>
  <c r="G1032" i="4"/>
  <c r="I1031" i="4"/>
  <c r="G1031" i="4"/>
  <c r="G1030" i="4"/>
  <c r="G1029" i="4"/>
  <c r="G1028" i="4"/>
  <c r="G1027" i="4"/>
  <c r="I1026" i="4"/>
  <c r="G1026" i="4"/>
  <c r="G1025" i="4"/>
  <c r="G1024" i="4"/>
  <c r="G1023" i="4"/>
  <c r="G1022" i="4"/>
  <c r="J1021" i="4"/>
  <c r="I1021" i="4"/>
  <c r="G1021" i="4"/>
  <c r="G1020" i="4"/>
  <c r="G1019" i="4"/>
  <c r="G1018" i="4"/>
  <c r="G1017" i="4"/>
  <c r="G1016" i="4"/>
  <c r="I1015" i="4"/>
  <c r="G1015" i="4"/>
  <c r="G1014" i="4"/>
  <c r="G1013" i="4"/>
  <c r="G1012" i="4"/>
  <c r="G1011" i="4"/>
  <c r="G1010" i="4"/>
  <c r="G1009" i="4"/>
  <c r="I1008" i="4"/>
  <c r="G1008" i="4"/>
  <c r="G1007" i="4"/>
  <c r="G1006" i="4"/>
  <c r="G1005" i="4"/>
  <c r="G1004" i="4"/>
  <c r="G1003" i="4"/>
  <c r="G1002" i="4"/>
  <c r="G1001" i="4"/>
  <c r="J1000" i="4"/>
  <c r="I1000" i="4"/>
  <c r="G1000" i="4"/>
  <c r="G999" i="4"/>
  <c r="G998" i="4"/>
  <c r="G997" i="4"/>
  <c r="J996" i="4"/>
  <c r="I996" i="4"/>
  <c r="G996" i="4"/>
  <c r="G995" i="4"/>
  <c r="G994" i="4"/>
  <c r="G993" i="4"/>
  <c r="J992" i="4"/>
  <c r="I992" i="4"/>
  <c r="G992" i="4"/>
  <c r="G991" i="4"/>
  <c r="G990" i="4"/>
  <c r="G989" i="4"/>
  <c r="G988" i="4"/>
  <c r="G987" i="4"/>
  <c r="G986" i="4"/>
  <c r="G985" i="4"/>
  <c r="J984" i="4"/>
  <c r="I984" i="4"/>
  <c r="G984" i="4"/>
  <c r="G983" i="4"/>
  <c r="G982" i="4"/>
  <c r="J981" i="4"/>
  <c r="I981" i="4"/>
  <c r="G981" i="4"/>
  <c r="G980" i="4"/>
  <c r="G979" i="4"/>
  <c r="G978" i="4"/>
  <c r="G977" i="4"/>
  <c r="J976" i="4"/>
  <c r="I976" i="4"/>
  <c r="G976" i="4"/>
  <c r="G975" i="4"/>
  <c r="G974" i="4"/>
  <c r="G973" i="4"/>
  <c r="J972" i="4"/>
  <c r="I972" i="4"/>
  <c r="G972" i="4"/>
  <c r="G971" i="4"/>
  <c r="G970" i="4"/>
  <c r="G969" i="4"/>
  <c r="G968" i="4"/>
  <c r="J967" i="4"/>
  <c r="I967" i="4"/>
  <c r="G967" i="4"/>
  <c r="G966" i="4"/>
  <c r="G965" i="4"/>
  <c r="G964" i="4"/>
  <c r="G963" i="4"/>
  <c r="J962" i="4"/>
  <c r="I962" i="4"/>
  <c r="G962" i="4"/>
  <c r="G961" i="4"/>
  <c r="G960" i="4"/>
  <c r="G959" i="4"/>
  <c r="G958" i="4"/>
  <c r="G957" i="4"/>
  <c r="J956" i="4"/>
  <c r="I956" i="4"/>
  <c r="G956" i="4"/>
  <c r="G955" i="4"/>
  <c r="G954" i="4"/>
  <c r="G953" i="4"/>
  <c r="G952" i="4"/>
  <c r="J951" i="4"/>
  <c r="I951" i="4"/>
  <c r="G951" i="4"/>
  <c r="G950" i="4"/>
  <c r="G949" i="4"/>
  <c r="G948" i="4"/>
  <c r="G947" i="4"/>
  <c r="J946" i="4"/>
  <c r="I946" i="4"/>
  <c r="G946" i="4"/>
  <c r="G945" i="4"/>
  <c r="G944" i="4"/>
  <c r="G943" i="4"/>
  <c r="G942" i="4"/>
  <c r="J941" i="4"/>
  <c r="I941" i="4"/>
  <c r="G941" i="4"/>
  <c r="G940" i="4"/>
  <c r="G939" i="4"/>
  <c r="G938" i="4"/>
  <c r="G937" i="4"/>
  <c r="G936" i="4"/>
  <c r="G935" i="4"/>
  <c r="G934" i="4"/>
  <c r="G933" i="4"/>
  <c r="G932" i="4"/>
  <c r="J931" i="4"/>
  <c r="I931" i="4"/>
  <c r="G931" i="4"/>
  <c r="G930" i="4"/>
  <c r="G929" i="4"/>
  <c r="G928" i="4"/>
  <c r="G927" i="4"/>
  <c r="J926" i="4"/>
  <c r="I926" i="4"/>
  <c r="G926" i="4"/>
  <c r="G925" i="4"/>
  <c r="G924" i="4"/>
  <c r="G923" i="4"/>
  <c r="G922" i="4"/>
  <c r="J921" i="4"/>
  <c r="I921" i="4"/>
  <c r="G921" i="4"/>
  <c r="G920" i="4"/>
  <c r="G919" i="4"/>
  <c r="G918" i="4"/>
  <c r="G917" i="4"/>
  <c r="J916" i="4"/>
  <c r="I916" i="4"/>
  <c r="G916" i="4"/>
  <c r="G915" i="4"/>
  <c r="G914" i="4"/>
  <c r="G913" i="4"/>
  <c r="G912" i="4"/>
  <c r="J911" i="4"/>
  <c r="I911" i="4"/>
  <c r="G911" i="4"/>
  <c r="G910" i="4"/>
  <c r="G909" i="4"/>
  <c r="G908" i="4"/>
  <c r="G907" i="4"/>
  <c r="G906" i="4"/>
  <c r="G905" i="4"/>
  <c r="G904" i="4"/>
  <c r="G903" i="4"/>
  <c r="G902" i="4"/>
  <c r="I901" i="4"/>
  <c r="G901" i="4"/>
  <c r="G900" i="4"/>
  <c r="G899" i="4"/>
  <c r="G898" i="4"/>
  <c r="G897" i="4"/>
  <c r="G896" i="4"/>
  <c r="G895" i="4"/>
  <c r="G894" i="4"/>
  <c r="J893" i="4"/>
  <c r="I893" i="4"/>
  <c r="G893" i="4"/>
  <c r="G892" i="4"/>
  <c r="G891" i="4"/>
  <c r="J890" i="4"/>
  <c r="I890" i="4"/>
  <c r="G890" i="4"/>
  <c r="G889" i="4"/>
  <c r="G888" i="4"/>
  <c r="G887" i="4"/>
  <c r="G886" i="4"/>
  <c r="J885" i="4"/>
  <c r="I885" i="4"/>
  <c r="G885" i="4"/>
  <c r="G884" i="4"/>
  <c r="G883" i="4"/>
  <c r="G882" i="4"/>
  <c r="G881" i="4"/>
  <c r="G880" i="4"/>
  <c r="G879" i="4"/>
  <c r="J878" i="4"/>
  <c r="I878" i="4"/>
  <c r="G878" i="4"/>
  <c r="G877" i="4"/>
  <c r="G876" i="4"/>
  <c r="G875" i="4"/>
  <c r="G874" i="4"/>
  <c r="G873" i="4"/>
  <c r="J872" i="4"/>
  <c r="I872" i="4"/>
  <c r="G872" i="4"/>
  <c r="G871" i="4"/>
  <c r="G870" i="4"/>
  <c r="G869" i="4"/>
  <c r="G868" i="4"/>
  <c r="J867" i="4"/>
  <c r="I867" i="4"/>
  <c r="G867" i="4"/>
  <c r="G866" i="4"/>
  <c r="G865" i="4"/>
  <c r="G864" i="4"/>
  <c r="G863" i="4"/>
  <c r="G862" i="4"/>
  <c r="J861" i="4"/>
  <c r="I861" i="4"/>
  <c r="G861" i="4"/>
  <c r="G860" i="4"/>
  <c r="G859" i="4"/>
  <c r="G858" i="4"/>
  <c r="G857" i="4"/>
  <c r="G856" i="4"/>
  <c r="J855" i="4"/>
  <c r="I855" i="4"/>
  <c r="G855" i="4"/>
  <c r="G854" i="4"/>
  <c r="G853" i="4"/>
  <c r="G852" i="4"/>
  <c r="J851" i="4"/>
  <c r="I851" i="4"/>
  <c r="G851" i="4"/>
  <c r="G850" i="4"/>
  <c r="G849" i="4"/>
  <c r="G848" i="4"/>
  <c r="G847" i="4"/>
  <c r="J846" i="4"/>
  <c r="I846" i="4"/>
  <c r="G846" i="4"/>
  <c r="G845" i="4"/>
  <c r="G844" i="4"/>
  <c r="G843" i="4"/>
  <c r="G842" i="4"/>
  <c r="G841" i="4"/>
  <c r="G840" i="4"/>
  <c r="J839" i="4"/>
  <c r="I839" i="4"/>
  <c r="G839" i="4"/>
  <c r="G838" i="4"/>
  <c r="G837" i="4"/>
  <c r="G836" i="4"/>
  <c r="G835" i="4"/>
  <c r="J834" i="4"/>
  <c r="I834" i="4"/>
  <c r="G834" i="4"/>
  <c r="G833" i="4"/>
  <c r="G832" i="4"/>
  <c r="G831" i="4"/>
  <c r="G830" i="4"/>
  <c r="G829" i="4"/>
  <c r="J828" i="4"/>
  <c r="I828" i="4"/>
  <c r="G828" i="4"/>
  <c r="G827" i="4"/>
  <c r="G826" i="4"/>
  <c r="G825" i="4"/>
  <c r="G824" i="4"/>
  <c r="G823" i="4"/>
  <c r="G822" i="4"/>
  <c r="J821" i="4"/>
  <c r="I821" i="4"/>
  <c r="G821" i="4"/>
  <c r="G820" i="4"/>
  <c r="G819" i="4"/>
  <c r="G818" i="4"/>
  <c r="G817" i="4"/>
  <c r="J816" i="4"/>
  <c r="I816" i="4"/>
  <c r="G816" i="4"/>
  <c r="G815" i="4"/>
  <c r="G814" i="4"/>
  <c r="G813" i="4"/>
  <c r="J812" i="4"/>
  <c r="I812" i="4"/>
  <c r="G812" i="4"/>
  <c r="G811" i="4"/>
  <c r="G810" i="4"/>
  <c r="G809" i="4"/>
  <c r="G808" i="4"/>
  <c r="J807" i="4"/>
  <c r="I807" i="4"/>
  <c r="G807" i="4"/>
  <c r="G806" i="4"/>
  <c r="G805" i="4"/>
  <c r="G804" i="4"/>
  <c r="G803" i="4"/>
  <c r="G802" i="4"/>
  <c r="G801" i="4"/>
  <c r="G800" i="4"/>
  <c r="G799" i="4"/>
  <c r="G798" i="4"/>
  <c r="G797" i="4"/>
  <c r="J796" i="4"/>
  <c r="I796" i="4"/>
  <c r="G796" i="4"/>
  <c r="G795" i="4"/>
  <c r="G794" i="4"/>
  <c r="G793" i="4"/>
  <c r="G792" i="4"/>
  <c r="G791" i="4"/>
  <c r="J790" i="4"/>
  <c r="I790" i="4"/>
  <c r="G790" i="4"/>
  <c r="G789" i="4"/>
  <c r="G788" i="4"/>
  <c r="G787" i="4"/>
  <c r="G786" i="4"/>
  <c r="G785" i="4"/>
  <c r="J784" i="4"/>
  <c r="I784" i="4"/>
  <c r="G784" i="4"/>
  <c r="G783" i="4"/>
  <c r="G782" i="4"/>
  <c r="G781" i="4"/>
  <c r="G780" i="4"/>
  <c r="G779" i="4"/>
  <c r="G778" i="4"/>
  <c r="J777" i="4"/>
  <c r="I777" i="4"/>
  <c r="G777" i="4"/>
  <c r="G776" i="4"/>
  <c r="G775" i="4"/>
  <c r="G774" i="4"/>
  <c r="G773" i="4"/>
  <c r="G772" i="4"/>
  <c r="J771" i="4"/>
  <c r="I771" i="4"/>
  <c r="G771" i="4"/>
  <c r="G770" i="4"/>
  <c r="G769" i="4"/>
  <c r="G768" i="4"/>
  <c r="G767" i="4"/>
  <c r="G766" i="4"/>
  <c r="J765" i="4"/>
  <c r="I765" i="4"/>
  <c r="G765" i="4"/>
  <c r="G764" i="4"/>
  <c r="G763" i="4"/>
  <c r="G762" i="4"/>
  <c r="G761" i="4"/>
  <c r="G760" i="4"/>
  <c r="G759" i="4"/>
  <c r="J758" i="4"/>
  <c r="I758" i="4"/>
  <c r="G758" i="4"/>
  <c r="G757" i="4"/>
  <c r="G756" i="4"/>
  <c r="G755" i="4"/>
  <c r="G754" i="4"/>
  <c r="G753" i="4"/>
  <c r="J752" i="4"/>
  <c r="I752" i="4"/>
  <c r="G752" i="4"/>
  <c r="G751" i="4"/>
  <c r="G750" i="4"/>
  <c r="G749" i="4"/>
  <c r="G748" i="4"/>
  <c r="G747" i="4"/>
  <c r="J746" i="4"/>
  <c r="I746" i="4"/>
  <c r="G746" i="4"/>
  <c r="G745" i="4"/>
  <c r="G744" i="4"/>
  <c r="G743" i="4"/>
  <c r="G742" i="4"/>
  <c r="J741" i="4"/>
  <c r="I741" i="4"/>
  <c r="G741" i="4"/>
  <c r="J733" i="4"/>
  <c r="I733" i="4"/>
  <c r="G733" i="4"/>
  <c r="G732" i="4"/>
  <c r="J727" i="4"/>
  <c r="I727" i="4"/>
  <c r="G727" i="4"/>
  <c r="J722" i="4"/>
  <c r="I722" i="4"/>
  <c r="G722" i="4"/>
  <c r="J716" i="4"/>
  <c r="I716" i="4"/>
  <c r="G716" i="4"/>
  <c r="J713" i="4"/>
  <c r="I713" i="4"/>
  <c r="G713" i="4"/>
  <c r="J711" i="4"/>
  <c r="I711" i="4"/>
  <c r="G711" i="4"/>
  <c r="J708" i="4"/>
  <c r="I708" i="4"/>
  <c r="G708" i="4"/>
  <c r="J705" i="4"/>
  <c r="I705" i="4"/>
  <c r="K705" i="4" s="1"/>
  <c r="G705" i="4"/>
  <c r="J702" i="4"/>
  <c r="I702" i="4"/>
  <c r="G702" i="4"/>
  <c r="J699" i="4"/>
  <c r="I699" i="4"/>
  <c r="G699" i="4"/>
  <c r="J696" i="4"/>
  <c r="I696" i="4"/>
  <c r="G696" i="4"/>
  <c r="J693" i="4"/>
  <c r="I693" i="4"/>
  <c r="K693" i="4" s="1"/>
  <c r="G693" i="4"/>
  <c r="J690" i="4"/>
  <c r="I690" i="4"/>
  <c r="G690" i="4"/>
  <c r="J687" i="4"/>
  <c r="I687" i="4"/>
  <c r="G687" i="4"/>
  <c r="J684" i="4"/>
  <c r="I684" i="4"/>
  <c r="G684" i="4"/>
  <c r="J681" i="4"/>
  <c r="I681" i="4"/>
  <c r="K681" i="4" s="1"/>
  <c r="G681" i="4"/>
  <c r="J678" i="4"/>
  <c r="I678" i="4"/>
  <c r="G678" i="4"/>
  <c r="J675" i="4"/>
  <c r="I675" i="4"/>
  <c r="G675" i="4"/>
  <c r="J672" i="4"/>
  <c r="I672" i="4"/>
  <c r="G672" i="4"/>
  <c r="J669" i="4"/>
  <c r="I669" i="4"/>
  <c r="K669" i="4" s="1"/>
  <c r="G669" i="4"/>
  <c r="J666" i="4"/>
  <c r="I666" i="4"/>
  <c r="G666" i="4"/>
  <c r="J663" i="4"/>
  <c r="I663" i="4"/>
  <c r="G663" i="4"/>
  <c r="J660" i="4"/>
  <c r="I660" i="4"/>
  <c r="G660" i="4"/>
  <c r="J657" i="4"/>
  <c r="I657" i="4"/>
  <c r="K657" i="4" s="1"/>
  <c r="G657" i="4"/>
  <c r="J654" i="4"/>
  <c r="I654" i="4"/>
  <c r="G654" i="4"/>
  <c r="J651" i="4"/>
  <c r="I651" i="4"/>
  <c r="G651" i="4"/>
  <c r="J648" i="4"/>
  <c r="I648" i="4"/>
  <c r="G648" i="4"/>
  <c r="J645" i="4"/>
  <c r="I645" i="4"/>
  <c r="K645" i="4" s="1"/>
  <c r="G645" i="4"/>
  <c r="J642" i="4"/>
  <c r="I642" i="4"/>
  <c r="G642" i="4"/>
  <c r="J639" i="4"/>
  <c r="I639" i="4"/>
  <c r="G639" i="4"/>
  <c r="J636" i="4"/>
  <c r="I636" i="4"/>
  <c r="G636" i="4"/>
  <c r="J633" i="4"/>
  <c r="I633" i="4"/>
  <c r="K633" i="4" s="1"/>
  <c r="G633" i="4"/>
  <c r="J630" i="4"/>
  <c r="I630" i="4"/>
  <c r="G630" i="4"/>
  <c r="J627" i="4"/>
  <c r="I627" i="4"/>
  <c r="G627" i="4"/>
  <c r="J624" i="4"/>
  <c r="I624" i="4"/>
  <c r="G624" i="4"/>
  <c r="J621" i="4"/>
  <c r="I621" i="4"/>
  <c r="K621" i="4" s="1"/>
  <c r="G621" i="4"/>
  <c r="J618" i="4"/>
  <c r="I618" i="4"/>
  <c r="G618" i="4"/>
  <c r="J615" i="4"/>
  <c r="I615" i="4"/>
  <c r="G615" i="4"/>
  <c r="J612" i="4"/>
  <c r="I612" i="4"/>
  <c r="G612" i="4"/>
  <c r="J609" i="4"/>
  <c r="I609" i="4"/>
  <c r="K609" i="4" s="1"/>
  <c r="G609" i="4"/>
  <c r="J606" i="4"/>
  <c r="I606" i="4"/>
  <c r="G606" i="4"/>
  <c r="J603" i="4"/>
  <c r="I603" i="4"/>
  <c r="G603" i="4"/>
  <c r="J600" i="4"/>
  <c r="I600" i="4"/>
  <c r="G600" i="4"/>
  <c r="J597" i="4"/>
  <c r="I597" i="4"/>
  <c r="K597" i="4" s="1"/>
  <c r="G597" i="4"/>
  <c r="J594" i="4"/>
  <c r="I594" i="4"/>
  <c r="G594" i="4"/>
  <c r="J591" i="4"/>
  <c r="I591" i="4"/>
  <c r="G591" i="4"/>
  <c r="J588" i="4"/>
  <c r="I588" i="4"/>
  <c r="G588" i="4"/>
  <c r="J585" i="4"/>
  <c r="I585" i="4"/>
  <c r="K585" i="4" s="1"/>
  <c r="G585" i="4"/>
  <c r="J582" i="4"/>
  <c r="I582" i="4"/>
  <c r="G582" i="4"/>
  <c r="J579" i="4"/>
  <c r="I579" i="4"/>
  <c r="G579" i="4"/>
  <c r="J576" i="4"/>
  <c r="I576" i="4"/>
  <c r="G576" i="4"/>
  <c r="J573" i="4"/>
  <c r="I573" i="4"/>
  <c r="K573" i="4" s="1"/>
  <c r="G573" i="4"/>
  <c r="J570" i="4"/>
  <c r="I570" i="4"/>
  <c r="G570" i="4"/>
  <c r="J567" i="4"/>
  <c r="I567" i="4"/>
  <c r="G567" i="4"/>
  <c r="J564" i="4"/>
  <c r="I564" i="4"/>
  <c r="G564" i="4"/>
  <c r="J561" i="4"/>
  <c r="I561" i="4"/>
  <c r="K561" i="4" s="1"/>
  <c r="G561" i="4"/>
  <c r="J558" i="4"/>
  <c r="I558" i="4"/>
  <c r="G558" i="4"/>
  <c r="J555" i="4"/>
  <c r="I555" i="4"/>
  <c r="G555" i="4"/>
  <c r="J552" i="4"/>
  <c r="I552" i="4"/>
  <c r="G552" i="4"/>
  <c r="J549" i="4"/>
  <c r="I549" i="4"/>
  <c r="K549" i="4" s="1"/>
  <c r="G549" i="4"/>
  <c r="J546" i="4"/>
  <c r="I546" i="4"/>
  <c r="G546" i="4"/>
  <c r="J543" i="4"/>
  <c r="I543" i="4"/>
  <c r="G543" i="4"/>
  <c r="J540" i="4"/>
  <c r="I540" i="4"/>
  <c r="G540" i="4"/>
  <c r="J535" i="4"/>
  <c r="I535" i="4"/>
  <c r="K535" i="4" s="1"/>
  <c r="G535" i="4"/>
  <c r="J528" i="4"/>
  <c r="I528" i="4"/>
  <c r="G528" i="4"/>
  <c r="J523" i="4"/>
  <c r="I523" i="4"/>
  <c r="G523" i="4"/>
  <c r="J516" i="4"/>
  <c r="I516" i="4"/>
  <c r="G516" i="4"/>
  <c r="J510" i="4"/>
  <c r="I510" i="4"/>
  <c r="G510" i="4"/>
  <c r="J505" i="4"/>
  <c r="I505" i="4"/>
  <c r="G505" i="4"/>
  <c r="J498" i="4"/>
  <c r="I498" i="4"/>
  <c r="G498" i="4"/>
  <c r="J493" i="4"/>
  <c r="I493" i="4"/>
  <c r="G493" i="4"/>
  <c r="J486" i="4"/>
  <c r="I486" i="4"/>
  <c r="G486" i="4"/>
  <c r="J481" i="4"/>
  <c r="I481" i="4"/>
  <c r="G481" i="4"/>
  <c r="J477" i="4"/>
  <c r="I477" i="4"/>
  <c r="G477" i="4"/>
  <c r="J473" i="4"/>
  <c r="I473" i="4"/>
  <c r="G473" i="4"/>
  <c r="J468" i="4"/>
  <c r="I468" i="4"/>
  <c r="G468" i="4"/>
  <c r="J462" i="4"/>
  <c r="I462" i="4"/>
  <c r="G462" i="4"/>
  <c r="J456" i="4"/>
  <c r="I456" i="4"/>
  <c r="G456" i="4"/>
  <c r="J449" i="4"/>
  <c r="I449" i="4"/>
  <c r="G449" i="4"/>
  <c r="J445" i="4"/>
  <c r="I445" i="4"/>
  <c r="G445" i="4"/>
  <c r="J440" i="4"/>
  <c r="I440" i="4"/>
  <c r="G440" i="4"/>
  <c r="J431" i="4"/>
  <c r="I431" i="4"/>
  <c r="G431" i="4"/>
  <c r="J427" i="4"/>
  <c r="I427" i="4"/>
  <c r="G427" i="4"/>
  <c r="J423" i="4"/>
  <c r="I423" i="4"/>
  <c r="G423" i="4"/>
  <c r="J416" i="4"/>
  <c r="I416" i="4"/>
  <c r="G416" i="4"/>
  <c r="J412" i="4"/>
  <c r="I412" i="4"/>
  <c r="G412" i="4"/>
  <c r="J405" i="4"/>
  <c r="I405" i="4"/>
  <c r="G405" i="4"/>
  <c r="J401" i="4"/>
  <c r="I401" i="4"/>
  <c r="G401" i="4"/>
  <c r="J396" i="4"/>
  <c r="I396" i="4"/>
  <c r="G396" i="4"/>
  <c r="J389" i="4"/>
  <c r="I389" i="4"/>
  <c r="G389" i="4"/>
  <c r="J384" i="4"/>
  <c r="I384" i="4"/>
  <c r="G384" i="4"/>
  <c r="J378" i="4"/>
  <c r="I378" i="4"/>
  <c r="G378" i="4"/>
  <c r="J373" i="4"/>
  <c r="I373" i="4"/>
  <c r="G373" i="4"/>
  <c r="J369" i="4"/>
  <c r="I369" i="4"/>
  <c r="G369" i="4"/>
  <c r="J365" i="4"/>
  <c r="I365" i="4"/>
  <c r="G365" i="4"/>
  <c r="J359" i="4"/>
  <c r="I359" i="4"/>
  <c r="G359" i="4"/>
  <c r="J351" i="4"/>
  <c r="I351" i="4"/>
  <c r="G351" i="4"/>
  <c r="J347" i="4"/>
  <c r="I347" i="4"/>
  <c r="G347" i="4"/>
  <c r="L346" i="4"/>
  <c r="J343" i="4"/>
  <c r="I343" i="4"/>
  <c r="G343" i="4"/>
  <c r="J335" i="4"/>
  <c r="I335" i="4"/>
  <c r="H335" i="4"/>
  <c r="J332" i="4"/>
  <c r="I332" i="4"/>
  <c r="G332" i="4"/>
  <c r="J329" i="4"/>
  <c r="I329" i="4"/>
  <c r="G329" i="4"/>
  <c r="J325" i="4"/>
  <c r="I325" i="4"/>
  <c r="G325" i="4"/>
  <c r="J322" i="4"/>
  <c r="I322" i="4"/>
  <c r="G322" i="4"/>
  <c r="J317" i="4"/>
  <c r="I317" i="4"/>
  <c r="G317" i="4"/>
  <c r="J312" i="4"/>
  <c r="I312" i="4"/>
  <c r="G312" i="4"/>
  <c r="J308" i="4"/>
  <c r="I308" i="4"/>
  <c r="G308" i="4"/>
  <c r="J303" i="4"/>
  <c r="I303" i="4"/>
  <c r="G303" i="4"/>
  <c r="J299" i="4"/>
  <c r="I299" i="4"/>
  <c r="G299" i="4"/>
  <c r="J295" i="4"/>
  <c r="I295" i="4"/>
  <c r="G295" i="4"/>
  <c r="J291" i="4"/>
  <c r="I291" i="4"/>
  <c r="G291" i="4"/>
  <c r="J288" i="4"/>
  <c r="I288" i="4"/>
  <c r="G288" i="4"/>
  <c r="J285" i="4"/>
  <c r="I285" i="4"/>
  <c r="K285" i="4" s="1"/>
  <c r="G285" i="4"/>
  <c r="J282" i="4"/>
  <c r="I282" i="4"/>
  <c r="G282" i="4"/>
  <c r="J279" i="4"/>
  <c r="I279" i="4"/>
  <c r="G279" i="4"/>
  <c r="J276" i="4"/>
  <c r="I276" i="4"/>
  <c r="G276" i="4"/>
  <c r="J273" i="4"/>
  <c r="I273" i="4"/>
  <c r="K273" i="4" s="1"/>
  <c r="G273" i="4"/>
  <c r="J270" i="4"/>
  <c r="I270" i="4"/>
  <c r="G270" i="4"/>
  <c r="J267" i="4"/>
  <c r="I267" i="4"/>
  <c r="G267" i="4"/>
  <c r="J264" i="4"/>
  <c r="I264" i="4"/>
  <c r="G264" i="4"/>
  <c r="J261" i="4"/>
  <c r="I261" i="4"/>
  <c r="K261" i="4" s="1"/>
  <c r="G261" i="4"/>
  <c r="J258" i="4"/>
  <c r="I258" i="4"/>
  <c r="G258" i="4"/>
  <c r="J255" i="4"/>
  <c r="I255" i="4"/>
  <c r="G255" i="4"/>
  <c r="J251" i="4"/>
  <c r="I251" i="4"/>
  <c r="K251" i="4" s="1"/>
  <c r="G251" i="4"/>
  <c r="J247" i="4"/>
  <c r="I247" i="4"/>
  <c r="K247" i="4" s="1"/>
  <c r="G247" i="4"/>
  <c r="J243" i="4"/>
  <c r="I243" i="4"/>
  <c r="G243" i="4"/>
  <c r="J239" i="4"/>
  <c r="I239" i="4"/>
  <c r="G239" i="4"/>
  <c r="J235" i="4"/>
  <c r="I235" i="4"/>
  <c r="K235" i="4" s="1"/>
  <c r="G235" i="4"/>
  <c r="J230" i="4"/>
  <c r="I230" i="4"/>
  <c r="K230" i="4" s="1"/>
  <c r="G230" i="4"/>
  <c r="J225" i="4"/>
  <c r="I225" i="4"/>
  <c r="G225" i="4"/>
  <c r="J222" i="4"/>
  <c r="I222" i="4"/>
  <c r="G222" i="4"/>
  <c r="J218" i="4"/>
  <c r="I218" i="4"/>
  <c r="K218" i="4" s="1"/>
  <c r="G218" i="4"/>
  <c r="J213" i="4"/>
  <c r="I213" i="4"/>
  <c r="K213" i="4" s="1"/>
  <c r="G213" i="4"/>
  <c r="J209" i="4"/>
  <c r="I209" i="4"/>
  <c r="G209" i="4"/>
  <c r="J204" i="4"/>
  <c r="I204" i="4"/>
  <c r="G204" i="4"/>
  <c r="J201" i="4"/>
  <c r="I201" i="4"/>
  <c r="K201" i="4" s="1"/>
  <c r="G201" i="4"/>
  <c r="J195" i="4"/>
  <c r="I195" i="4"/>
  <c r="K195" i="4" s="1"/>
  <c r="G195" i="4"/>
  <c r="J191" i="4"/>
  <c r="I191" i="4"/>
  <c r="G191" i="4"/>
  <c r="J187" i="4"/>
  <c r="I187" i="4"/>
  <c r="G187" i="4"/>
  <c r="J183" i="4"/>
  <c r="I183" i="4"/>
  <c r="K183" i="4" s="1"/>
  <c r="G183" i="4"/>
  <c r="J178" i="4"/>
  <c r="I178" i="4"/>
  <c r="K178" i="4" s="1"/>
  <c r="G178" i="4"/>
  <c r="J171" i="4"/>
  <c r="I171" i="4"/>
  <c r="G171" i="4"/>
  <c r="J165" i="4"/>
  <c r="I165" i="4"/>
  <c r="G165" i="4"/>
  <c r="J160" i="4"/>
  <c r="I160" i="4"/>
  <c r="K160" i="4" s="1"/>
  <c r="G160" i="4"/>
  <c r="J152" i="4"/>
  <c r="I152" i="4"/>
  <c r="K152" i="4" s="1"/>
  <c r="G152" i="4"/>
  <c r="J147" i="4"/>
  <c r="I147" i="4"/>
  <c r="G147" i="4"/>
  <c r="J139" i="4"/>
  <c r="I139" i="4"/>
  <c r="G139" i="4"/>
  <c r="J135" i="4"/>
  <c r="I135" i="4"/>
  <c r="K135" i="4" s="1"/>
  <c r="G135" i="4"/>
  <c r="J130" i="4"/>
  <c r="I130" i="4"/>
  <c r="K130" i="4" s="1"/>
  <c r="G130" i="4"/>
  <c r="J127" i="4"/>
  <c r="I127" i="4"/>
  <c r="G127" i="4"/>
  <c r="J124" i="4"/>
  <c r="I124" i="4"/>
  <c r="G124" i="4"/>
  <c r="J119" i="4"/>
  <c r="I119" i="4"/>
  <c r="K119" i="4" s="1"/>
  <c r="G119" i="4"/>
  <c r="J115" i="4"/>
  <c r="I115" i="4"/>
  <c r="K115" i="4" s="1"/>
  <c r="G115" i="4"/>
  <c r="J111" i="4"/>
  <c r="I111" i="4"/>
  <c r="G111" i="4"/>
  <c r="J105" i="4"/>
  <c r="I105" i="4"/>
  <c r="G105" i="4"/>
  <c r="J98" i="4"/>
  <c r="I98" i="4"/>
  <c r="G98" i="4"/>
  <c r="J91" i="4"/>
  <c r="I91" i="4"/>
  <c r="K91" i="4" s="1"/>
  <c r="G91" i="4"/>
  <c r="J86" i="4"/>
  <c r="I86" i="4"/>
  <c r="G86" i="4"/>
  <c r="J82" i="4"/>
  <c r="I82" i="4"/>
  <c r="G82" i="4"/>
  <c r="J79" i="4"/>
  <c r="I79" i="4"/>
  <c r="K79" i="4" s="1"/>
  <c r="G79" i="4"/>
  <c r="J75" i="4"/>
  <c r="I75" i="4"/>
  <c r="K75" i="4" s="1"/>
  <c r="G75" i="4"/>
  <c r="J72" i="4"/>
  <c r="I72" i="4"/>
  <c r="G72" i="4"/>
  <c r="J67" i="4"/>
  <c r="I67" i="4"/>
  <c r="G67" i="4"/>
  <c r="J63" i="4"/>
  <c r="I63" i="4"/>
  <c r="K63" i="4" s="1"/>
  <c r="G63" i="4"/>
  <c r="J59" i="4"/>
  <c r="I59" i="4"/>
  <c r="K59" i="4" s="1"/>
  <c r="G59" i="4"/>
  <c r="J56" i="4"/>
  <c r="I56" i="4"/>
  <c r="G56" i="4"/>
  <c r="J51" i="4"/>
  <c r="I51" i="4"/>
  <c r="G51" i="4"/>
  <c r="J47" i="4"/>
  <c r="I47" i="4"/>
  <c r="K47" i="4" s="1"/>
  <c r="G47" i="4"/>
  <c r="J42" i="4"/>
  <c r="I42" i="4"/>
  <c r="G42" i="4"/>
  <c r="J37" i="4"/>
  <c r="I37" i="4"/>
  <c r="G37" i="4"/>
  <c r="J34" i="4"/>
  <c r="I34" i="4"/>
  <c r="G34" i="4"/>
  <c r="J29" i="4"/>
  <c r="I29" i="4"/>
  <c r="K29" i="4" s="1"/>
  <c r="G29" i="4"/>
  <c r="J24" i="4"/>
  <c r="I24" i="4"/>
  <c r="G24" i="4"/>
  <c r="J21" i="4"/>
  <c r="I21" i="4"/>
  <c r="G21" i="4"/>
  <c r="J18" i="4"/>
  <c r="I18" i="4"/>
  <c r="G18" i="4"/>
  <c r="J12" i="4"/>
  <c r="I12" i="4"/>
  <c r="G12" i="4"/>
  <c r="J7" i="4"/>
  <c r="I7" i="4"/>
  <c r="G7" i="4"/>
  <c r="K51" i="4" l="1"/>
  <c r="K67" i="4"/>
  <c r="K82" i="4"/>
  <c r="K105" i="4"/>
  <c r="K124" i="4"/>
  <c r="K139" i="4"/>
  <c r="K165" i="4"/>
  <c r="K187" i="4"/>
  <c r="K204" i="4"/>
  <c r="K222" i="4"/>
  <c r="K239" i="4"/>
  <c r="K255" i="4"/>
  <c r="K267" i="4"/>
  <c r="K279" i="4"/>
  <c r="K308" i="4"/>
  <c r="K343" i="4"/>
  <c r="K523" i="4"/>
  <c r="K543" i="4"/>
  <c r="K555" i="4"/>
  <c r="K567" i="4"/>
  <c r="K579" i="4"/>
  <c r="K591" i="4"/>
  <c r="K603" i="4"/>
  <c r="K615" i="4"/>
  <c r="K627" i="4"/>
  <c r="K639" i="4"/>
  <c r="K651" i="4"/>
  <c r="K663" i="4"/>
  <c r="K675" i="4"/>
  <c r="K687" i="4"/>
  <c r="K699" i="4"/>
  <c r="K711" i="4"/>
  <c r="L34" i="4"/>
  <c r="K34" i="4"/>
  <c r="L291" i="4"/>
  <c r="K291" i="4"/>
  <c r="L325" i="4"/>
  <c r="K325" i="4"/>
  <c r="L347" i="4"/>
  <c r="K347" i="4"/>
  <c r="L498" i="4"/>
  <c r="K498" i="4"/>
  <c r="L733" i="4"/>
  <c r="K733" i="4"/>
  <c r="L784" i="4"/>
  <c r="K784" i="4"/>
  <c r="L790" i="4"/>
  <c r="K790" i="4"/>
  <c r="L812" i="4"/>
  <c r="K812" i="4"/>
  <c r="L911" i="4"/>
  <c r="K911" i="4"/>
  <c r="L941" i="4"/>
  <c r="K941" i="4"/>
  <c r="L967" i="4"/>
  <c r="K967" i="4"/>
  <c r="K264" i="4"/>
  <c r="K276" i="4"/>
  <c r="K288" i="4"/>
  <c r="L303" i="4"/>
  <c r="K303" i="4"/>
  <c r="L322" i="4"/>
  <c r="K322" i="4"/>
  <c r="K335" i="4"/>
  <c r="L365" i="4"/>
  <c r="K365" i="4"/>
  <c r="L384" i="4"/>
  <c r="K384" i="4"/>
  <c r="L405" i="4"/>
  <c r="K405" i="4"/>
  <c r="L427" i="4"/>
  <c r="K427" i="4"/>
  <c r="L449" i="4"/>
  <c r="K449" i="4"/>
  <c r="L473" i="4"/>
  <c r="K473" i="4"/>
  <c r="L493" i="4"/>
  <c r="K493" i="4"/>
  <c r="K516" i="4"/>
  <c r="K540" i="4"/>
  <c r="K552" i="4"/>
  <c r="K564" i="4"/>
  <c r="K576" i="4"/>
  <c r="K588" i="4"/>
  <c r="K600" i="4"/>
  <c r="K612" i="4"/>
  <c r="K624" i="4"/>
  <c r="K636" i="4"/>
  <c r="K648" i="4"/>
  <c r="K660" i="4"/>
  <c r="K672" i="4"/>
  <c r="K684" i="4"/>
  <c r="K696" i="4"/>
  <c r="K708" i="4"/>
  <c r="L722" i="4"/>
  <c r="K722" i="4"/>
  <c r="L807" i="4"/>
  <c r="K807" i="4"/>
  <c r="L821" i="4"/>
  <c r="K821" i="4"/>
  <c r="L839" i="4"/>
  <c r="K839" i="4"/>
  <c r="L851" i="4"/>
  <c r="K851" i="4"/>
  <c r="L901" i="4"/>
  <c r="K901" i="4"/>
  <c r="L926" i="4"/>
  <c r="K926" i="4"/>
  <c r="L956" i="4"/>
  <c r="K956" i="4"/>
  <c r="L962" i="4"/>
  <c r="K962" i="4"/>
  <c r="L976" i="4"/>
  <c r="K976" i="4"/>
  <c r="L984" i="4"/>
  <c r="K984" i="4"/>
  <c r="L996" i="4"/>
  <c r="K996" i="4"/>
  <c r="L1008" i="4"/>
  <c r="K1008" i="4"/>
  <c r="L1015" i="4"/>
  <c r="K1015" i="4"/>
  <c r="L1031" i="4"/>
  <c r="K1031" i="4"/>
  <c r="L1038" i="4"/>
  <c r="K1038" i="4"/>
  <c r="L1067" i="4"/>
  <c r="K1067" i="4"/>
  <c r="L1087" i="4"/>
  <c r="K1087" i="4"/>
  <c r="L1113" i="4"/>
  <c r="K1113" i="4"/>
  <c r="K1140" i="4"/>
  <c r="L1152" i="4"/>
  <c r="K1152" i="4"/>
  <c r="L1164" i="4"/>
  <c r="K1164" i="4"/>
  <c r="L1172" i="4"/>
  <c r="K1172" i="4"/>
  <c r="L1180" i="4"/>
  <c r="K1180" i="4"/>
  <c r="L1221" i="4"/>
  <c r="K1221" i="4"/>
  <c r="L1233" i="4"/>
  <c r="K1233" i="4"/>
  <c r="L1250" i="4"/>
  <c r="K1250" i="4"/>
  <c r="L18" i="4"/>
  <c r="K18" i="4"/>
  <c r="L369" i="4"/>
  <c r="K369" i="4"/>
  <c r="L389" i="4"/>
  <c r="K389" i="4"/>
  <c r="L412" i="4"/>
  <c r="K412" i="4"/>
  <c r="L431" i="4"/>
  <c r="K431" i="4"/>
  <c r="L456" i="4"/>
  <c r="K456" i="4"/>
  <c r="L477" i="4"/>
  <c r="K477" i="4"/>
  <c r="L727" i="4"/>
  <c r="K727" i="4"/>
  <c r="L796" i="4"/>
  <c r="K796" i="4"/>
  <c r="L931" i="4"/>
  <c r="K931" i="4"/>
  <c r="L981" i="4"/>
  <c r="K981" i="4"/>
  <c r="L1021" i="4"/>
  <c r="K1021" i="4"/>
  <c r="L1044" i="4"/>
  <c r="K1044" i="4"/>
  <c r="L1072" i="4"/>
  <c r="K1072" i="4"/>
  <c r="L1105" i="4"/>
  <c r="K1105" i="4"/>
  <c r="L1121" i="4"/>
  <c r="K1121" i="4"/>
  <c r="L1123" i="4"/>
  <c r="K1123" i="4"/>
  <c r="L1133" i="4"/>
  <c r="K1133" i="4"/>
  <c r="L1145" i="4"/>
  <c r="K1145" i="4"/>
  <c r="L1185" i="4"/>
  <c r="K1185" i="4"/>
  <c r="L1197" i="4"/>
  <c r="K1197" i="4"/>
  <c r="L1211" i="4"/>
  <c r="K1211" i="4"/>
  <c r="L1237" i="4"/>
  <c r="K1237" i="4"/>
  <c r="L12" i="4"/>
  <c r="K12" i="4"/>
  <c r="L98" i="4"/>
  <c r="K98" i="4"/>
  <c r="I1261" i="4"/>
  <c r="K7" i="4"/>
  <c r="L24" i="4"/>
  <c r="K24" i="4"/>
  <c r="L42" i="4"/>
  <c r="K42" i="4"/>
  <c r="L299" i="4"/>
  <c r="K299" i="4"/>
  <c r="L317" i="4"/>
  <c r="K317" i="4"/>
  <c r="L332" i="4"/>
  <c r="K332" i="4"/>
  <c r="L359" i="4"/>
  <c r="K359" i="4"/>
  <c r="L378" i="4"/>
  <c r="K378" i="4"/>
  <c r="L401" i="4"/>
  <c r="K401" i="4"/>
  <c r="L423" i="4"/>
  <c r="K423" i="4"/>
  <c r="L445" i="4"/>
  <c r="K445" i="4"/>
  <c r="L468" i="4"/>
  <c r="K468" i="4"/>
  <c r="L486" i="4"/>
  <c r="K486" i="4"/>
  <c r="L510" i="4"/>
  <c r="K510" i="4"/>
  <c r="L716" i="4"/>
  <c r="K716" i="4"/>
  <c r="L746" i="4"/>
  <c r="K746" i="4"/>
  <c r="L752" i="4"/>
  <c r="K752" i="4"/>
  <c r="L758" i="4"/>
  <c r="K758" i="4"/>
  <c r="L816" i="4"/>
  <c r="K816" i="4"/>
  <c r="L828" i="4"/>
  <c r="K828" i="4"/>
  <c r="L834" i="4"/>
  <c r="K834" i="4"/>
  <c r="L846" i="4"/>
  <c r="K846" i="4"/>
  <c r="L872" i="4"/>
  <c r="K872" i="4"/>
  <c r="L878" i="4"/>
  <c r="K878" i="4"/>
  <c r="L890" i="4"/>
  <c r="K890" i="4"/>
  <c r="L921" i="4"/>
  <c r="K921" i="4"/>
  <c r="L951" i="4"/>
  <c r="K951" i="4"/>
  <c r="L1062" i="4"/>
  <c r="K1062" i="4"/>
  <c r="L1082" i="4"/>
  <c r="K1082" i="4"/>
  <c r="L1094" i="4"/>
  <c r="K1094" i="4"/>
  <c r="L1100" i="4"/>
  <c r="K1100" i="4"/>
  <c r="L1117" i="4"/>
  <c r="K1117" i="4"/>
  <c r="L1127" i="4"/>
  <c r="K1127" i="4"/>
  <c r="L1159" i="4"/>
  <c r="K1159" i="4"/>
  <c r="L1193" i="4"/>
  <c r="K1193" i="4"/>
  <c r="L1207" i="4"/>
  <c r="K1207" i="4"/>
  <c r="L1215" i="4"/>
  <c r="K1215" i="4"/>
  <c r="L1229" i="4"/>
  <c r="K1229" i="4"/>
  <c r="L1245" i="4"/>
  <c r="K1245" i="4"/>
  <c r="K21" i="4"/>
  <c r="K37" i="4"/>
  <c r="L56" i="4"/>
  <c r="K56" i="4"/>
  <c r="K72" i="4"/>
  <c r="L86" i="4"/>
  <c r="K86" i="4"/>
  <c r="K111" i="4"/>
  <c r="K127" i="4"/>
  <c r="K147" i="4"/>
  <c r="K171" i="4"/>
  <c r="K191" i="4"/>
  <c r="K209" i="4"/>
  <c r="K225" i="4"/>
  <c r="K243" i="4"/>
  <c r="K258" i="4"/>
  <c r="K270" i="4"/>
  <c r="K282" i="4"/>
  <c r="L295" i="4"/>
  <c r="K295" i="4"/>
  <c r="L312" i="4"/>
  <c r="K312" i="4"/>
  <c r="L329" i="4"/>
  <c r="K329" i="4"/>
  <c r="L351" i="4"/>
  <c r="K351" i="4"/>
  <c r="L373" i="4"/>
  <c r="K373" i="4"/>
  <c r="L396" i="4"/>
  <c r="K396" i="4"/>
  <c r="L416" i="4"/>
  <c r="K416" i="4"/>
  <c r="L440" i="4"/>
  <c r="K440" i="4"/>
  <c r="L462" i="4"/>
  <c r="K462" i="4"/>
  <c r="L481" i="4"/>
  <c r="K481" i="4"/>
  <c r="L505" i="4"/>
  <c r="K505" i="4"/>
  <c r="K528" i="4"/>
  <c r="K546" i="4"/>
  <c r="K558" i="4"/>
  <c r="K570" i="4"/>
  <c r="K582" i="4"/>
  <c r="K594" i="4"/>
  <c r="K606" i="4"/>
  <c r="K618" i="4"/>
  <c r="K630" i="4"/>
  <c r="K642" i="4"/>
  <c r="K654" i="4"/>
  <c r="K666" i="4"/>
  <c r="K678" i="4"/>
  <c r="K690" i="4"/>
  <c r="K702" i="4"/>
  <c r="L713" i="4"/>
  <c r="K713" i="4"/>
  <c r="L741" i="4"/>
  <c r="K741" i="4"/>
  <c r="L765" i="4"/>
  <c r="K765" i="4"/>
  <c r="L771" i="4"/>
  <c r="K771" i="4"/>
  <c r="L777" i="4"/>
  <c r="K777" i="4"/>
  <c r="L855" i="4"/>
  <c r="K855" i="4"/>
  <c r="L861" i="4"/>
  <c r="K861" i="4"/>
  <c r="L867" i="4"/>
  <c r="K867" i="4"/>
  <c r="L885" i="4"/>
  <c r="K885" i="4"/>
  <c r="L893" i="4"/>
  <c r="K893" i="4"/>
  <c r="L916" i="4"/>
  <c r="K916" i="4"/>
  <c r="L946" i="4"/>
  <c r="K946" i="4"/>
  <c r="L972" i="4"/>
  <c r="K972" i="4"/>
  <c r="L992" i="4"/>
  <c r="K992" i="4"/>
  <c r="L1000" i="4"/>
  <c r="K1000" i="4"/>
  <c r="L1026" i="4"/>
  <c r="K1026" i="4"/>
  <c r="L1057" i="4"/>
  <c r="K1057" i="4"/>
  <c r="L1077" i="4"/>
  <c r="K1077" i="4"/>
  <c r="L1130" i="4"/>
  <c r="K1130" i="4"/>
  <c r="L1168" i="4"/>
  <c r="K1168" i="4"/>
  <c r="L1176" i="4"/>
  <c r="K1176" i="4"/>
  <c r="L1202" i="4"/>
  <c r="K1202" i="4"/>
  <c r="L1225" i="4"/>
  <c r="K1225" i="4"/>
  <c r="L1241" i="4"/>
  <c r="K1241" i="4"/>
  <c r="H1261" i="4"/>
  <c r="L7" i="4"/>
  <c r="G335" i="4"/>
  <c r="L59" i="4"/>
  <c r="L67" i="4"/>
  <c r="L91" i="4"/>
  <c r="L111" i="4"/>
  <c r="L119" i="4"/>
  <c r="L135" i="4"/>
  <c r="L147" i="4"/>
  <c r="L178" i="4"/>
  <c r="L218" i="4"/>
  <c r="L230" i="4"/>
  <c r="L264" i="4"/>
  <c r="L288" i="4"/>
  <c r="L308" i="4"/>
  <c r="L29" i="4"/>
  <c r="L47" i="4"/>
  <c r="L21" i="4"/>
  <c r="L37" i="4"/>
  <c r="L51" i="4"/>
  <c r="L63" i="4"/>
  <c r="L75" i="4"/>
  <c r="L79" i="4"/>
  <c r="L105" i="4"/>
  <c r="L115" i="4"/>
  <c r="L127" i="4"/>
  <c r="L139" i="4"/>
  <c r="L152" i="4"/>
  <c r="L160" i="4"/>
  <c r="L204" i="4"/>
  <c r="L222" i="4"/>
  <c r="L258" i="4"/>
  <c r="L276" i="4"/>
  <c r="L343" i="4"/>
  <c r="L606" i="4"/>
  <c r="L612" i="4"/>
  <c r="L618" i="4"/>
  <c r="L624" i="4"/>
  <c r="L630" i="4"/>
  <c r="L636" i="4"/>
  <c r="L642" i="4"/>
  <c r="L648" i="4"/>
  <c r="L654" i="4"/>
  <c r="L660" i="4"/>
  <c r="L690" i="4"/>
  <c r="L696" i="4"/>
  <c r="L702" i="4"/>
  <c r="L708" i="4"/>
  <c r="L1140" i="4"/>
  <c r="L270" i="4"/>
  <c r="L282" i="4"/>
  <c r="L603" i="4"/>
  <c r="L609" i="4"/>
  <c r="L615" i="4"/>
  <c r="L621" i="4"/>
  <c r="L627" i="4"/>
  <c r="L633" i="4"/>
  <c r="L639" i="4"/>
  <c r="L645" i="4"/>
  <c r="L651" i="4"/>
  <c r="L657" i="4"/>
  <c r="L663" i="4"/>
  <c r="L693" i="4"/>
  <c r="L699" i="4"/>
  <c r="L705" i="4"/>
  <c r="L711" i="4"/>
  <c r="L72" i="4"/>
  <c r="L82" i="4"/>
  <c r="L124" i="4"/>
  <c r="L130" i="4"/>
  <c r="L165" i="4"/>
  <c r="L171" i="4"/>
  <c r="L183" i="4"/>
  <c r="L187" i="4"/>
  <c r="L191" i="4"/>
  <c r="L195" i="4"/>
  <c r="L201" i="4"/>
  <c r="L209" i="4"/>
  <c r="L213" i="4"/>
  <c r="L225" i="4"/>
  <c r="L235" i="4"/>
  <c r="L239" i="4"/>
  <c r="L243" i="4"/>
  <c r="L247" i="4"/>
  <c r="L251" i="4"/>
  <c r="L255" i="4"/>
  <c r="L261" i="4"/>
  <c r="L267" i="4"/>
  <c r="L273" i="4"/>
  <c r="L279" i="4"/>
  <c r="L285" i="4"/>
  <c r="L335" i="4"/>
  <c r="L516" i="4"/>
  <c r="L523" i="4"/>
  <c r="L528" i="4"/>
  <c r="L535" i="4"/>
  <c r="L540" i="4"/>
  <c r="L543" i="4"/>
  <c r="L546" i="4"/>
  <c r="L549" i="4"/>
  <c r="L552" i="4"/>
  <c r="L555" i="4"/>
  <c r="L558" i="4"/>
  <c r="L561" i="4"/>
  <c r="L564" i="4"/>
  <c r="L567" i="4"/>
  <c r="L570" i="4"/>
  <c r="L573" i="4"/>
  <c r="L576" i="4"/>
  <c r="L579" i="4"/>
  <c r="L582" i="4"/>
  <c r="L585" i="4"/>
  <c r="L588" i="4"/>
  <c r="L591" i="4"/>
  <c r="L594" i="4"/>
  <c r="L597" i="4"/>
  <c r="L600" i="4"/>
  <c r="L666" i="4"/>
  <c r="L669" i="4"/>
  <c r="L672" i="4"/>
  <c r="L675" i="4"/>
  <c r="L678" i="4"/>
  <c r="L681" i="4"/>
  <c r="L684" i="4"/>
  <c r="L687" i="4"/>
  <c r="K1261" i="4" l="1"/>
  <c r="L1261" i="4"/>
</calcChain>
</file>

<file path=xl/sharedStrings.xml><?xml version="1.0" encoding="utf-8"?>
<sst xmlns="http://schemas.openxmlformats.org/spreadsheetml/2006/main" count="10210" uniqueCount="2674">
  <si>
    <t>Nr d/o</t>
  </si>
  <si>
    <t>Pr. nr.</t>
  </si>
  <si>
    <t>Denumirea proiectului</t>
  </si>
  <si>
    <t>Suma aprobată</t>
  </si>
  <si>
    <t>Primăria com. Valea Mare, r.Ungheni</t>
  </si>
  <si>
    <t>Primăria Teţcani, r. Briceni</t>
  </si>
  <si>
    <t>Consiliul raional Basarabeasca</t>
  </si>
  <si>
    <t xml:space="preserve">Primăria Trifești, r. Rezina </t>
  </si>
  <si>
    <t>Primăria Corpaci, r. Edineț</t>
  </si>
  <si>
    <t xml:space="preserve">Primăria Cașunca, r. Florești </t>
  </si>
  <si>
    <t>Primăria Ruseștii Noi, r. Ialoveni</t>
  </si>
  <si>
    <t>Primăria com. Cania, r. Cantemir</t>
  </si>
  <si>
    <t>Primăria Păpăuţi, r. Rezina</t>
  </si>
  <si>
    <t>Primăria Pîrlița, r. Ungheni</t>
  </si>
  <si>
    <t>Primăria Recea, r.Strășeni</t>
  </si>
  <si>
    <t>Primăria Ucrainca, r.Căușeni</t>
  </si>
  <si>
    <t>Primăria Valea Perjei, r.Cimișlia</t>
  </si>
  <si>
    <t>Primaria Gălășeni, r-nul Riscani</t>
  </si>
  <si>
    <t>Primaria sat.Fundul Galbenei, r-nul Hincesti</t>
  </si>
  <si>
    <t>Primaria or.Ocnita</t>
  </si>
  <si>
    <t>Primăria s. Speia,    r. Anenii Noi</t>
  </si>
  <si>
    <t>Primăria Copceac, r. Ştefan Vodă</t>
  </si>
  <si>
    <t>Primăria comunei Alexandreşti, r. Rîşcani</t>
  </si>
  <si>
    <t>Primăria Șipca, r.Șoldănești</t>
  </si>
  <si>
    <t>Primăria Zagarancea, r.Ungheni</t>
  </si>
  <si>
    <t>Primăria com. Pohrebeni, r. Orhei</t>
  </si>
  <si>
    <t>Primăria Hîrtopul Mare, r. Criuleni</t>
  </si>
  <si>
    <t>Primăria or. Frunză,  r. Ocniţa</t>
  </si>
  <si>
    <t>Primăria Pepeni, r-l Sîngerei</t>
  </si>
  <si>
    <t>Primăria or. Ungheni</t>
  </si>
  <si>
    <t>Primăria Sturzovca, r. Glodeni</t>
  </si>
  <si>
    <t>Primăria Cuizăuca, r. Rezina</t>
  </si>
  <si>
    <t>Primăria Porumbești, r. Cantemir</t>
  </si>
  <si>
    <t>Primăria Bobeica, r. Hînceşti</t>
  </si>
  <si>
    <t>Primăria s. Chetrosu, r. Drochia</t>
  </si>
  <si>
    <t xml:space="preserve">Primăria Sîrcova, r. Rezina </t>
  </si>
  <si>
    <t>Primăria Petruşeni,   r. Rîşcani</t>
  </si>
  <si>
    <t>5057            șed.2         28.04.15</t>
  </si>
  <si>
    <t>5063                șed.2         28.04.15</t>
  </si>
  <si>
    <t>4910      șed.2         28.04.15</t>
  </si>
  <si>
    <t>5017     șed.2         28.04.15</t>
  </si>
  <si>
    <t>5070     șed.2         28.04.15</t>
  </si>
  <si>
    <t>5081         șed.2         28.04.15</t>
  </si>
  <si>
    <t>5123     șed.2         28.04.15</t>
  </si>
  <si>
    <t>5179       șed.2         28.04.15</t>
  </si>
  <si>
    <t>5145      șed.2         28.04.15</t>
  </si>
  <si>
    <t>5148     șed.2         28.04.15</t>
  </si>
  <si>
    <t>5061     șed.2         28.04.15</t>
  </si>
  <si>
    <t>5089     șed.2         28.04.15</t>
  </si>
  <si>
    <t>5071     șed.2         28.04.15</t>
  </si>
  <si>
    <t>5110     șed.2         28.04.15</t>
  </si>
  <si>
    <t>5112     șed.2         28.04.15</t>
  </si>
  <si>
    <t>5114     șed.2         28.04.15</t>
  </si>
  <si>
    <t>5132       șed.2         28.04.15</t>
  </si>
  <si>
    <t>5136     șed.2         28.04.15</t>
  </si>
  <si>
    <t xml:space="preserve">5138      șed.2         28.04.15  </t>
  </si>
  <si>
    <t>5169     șed.2         28.04.15</t>
  </si>
  <si>
    <t>5171      șed.2         28.04.15</t>
  </si>
  <si>
    <t>5173     șed.2         28.04.15</t>
  </si>
  <si>
    <t>5188     șed.2         28.04.15</t>
  </si>
  <si>
    <t>5204      șed.2         28.04.15</t>
  </si>
  <si>
    <t>5209      șed.2         28.04.15</t>
  </si>
  <si>
    <t>5211     șed.2         28.04.15</t>
  </si>
  <si>
    <t>5214     șed.2         28.04.15</t>
  </si>
  <si>
    <t>5216      șed.2         28.04.15</t>
  </si>
  <si>
    <t>5217      șed.2         28.04.15</t>
  </si>
  <si>
    <t>5219      șed.2         28.04.15</t>
  </si>
  <si>
    <t>5227     șed.2         28.04.15</t>
  </si>
  <si>
    <t>5259     șed.2         28.04.15</t>
  </si>
  <si>
    <t>5267     șed.2         28.04.15</t>
  </si>
  <si>
    <t>Primăria Fîntînița, r. Drochia</t>
  </si>
  <si>
    <t>Primăria Tomai, r. Leova</t>
  </si>
  <si>
    <t>Primăria Pînzăreni, r.Fălești</t>
  </si>
  <si>
    <t>Primaria comunei Tipala, r. Ialoveni</t>
  </si>
  <si>
    <t>Primăria Merenii Noi, r.Anenii Noi</t>
  </si>
  <si>
    <t>Primăria Trușeni, mun.Chișinău</t>
  </si>
  <si>
    <t>Primăria s. Răspopeni,  r. Şoldăneşti</t>
  </si>
  <si>
    <t>Agenția ”Apele Moldovei”, Chișinău</t>
  </si>
  <si>
    <t xml:space="preserve">Primaria comunei Chiperceni,r-nul Orhei </t>
  </si>
  <si>
    <t>Primăria Iezărenii Vechi, r Sîngerei</t>
  </si>
  <si>
    <t>Primăria Gaidar, r. Ceadîr  - Lunga</t>
  </si>
  <si>
    <t>Primăria Lărguța, r Cantemir</t>
  </si>
  <si>
    <t xml:space="preserve">Primăria Tudora, r. Ștefan Vodă </t>
  </si>
  <si>
    <r>
      <t xml:space="preserve">Alimentarea cu apă, forarea sondei arteziene, turnului de apă, rețelelor de canalizare a s. Baxani , r. Soroca - </t>
    </r>
    <r>
      <rPr>
        <b/>
        <sz val="10"/>
        <rFont val="Arial Cyr"/>
      </rPr>
      <t xml:space="preserve">Etapa II </t>
    </r>
  </si>
  <si>
    <t>Primăria Baxani, r. Soroca</t>
  </si>
  <si>
    <t xml:space="preserve">Primăria Slobozia Mare , r. Cahul </t>
  </si>
  <si>
    <t xml:space="preserve">Primăria Popeasca, r. Ștefan Vodă </t>
  </si>
  <si>
    <t>Primăria Ecaterinovca, r. Cimișlia</t>
  </si>
  <si>
    <t>Primăria Glinjeni, r. Șoldănești</t>
  </si>
  <si>
    <t>Primăria or. Fălești</t>
  </si>
  <si>
    <t>Primăria Sărătenii Vechi, r. Telenești</t>
  </si>
  <si>
    <t>Primăria Cioburciu, r. Ștefan Vodă</t>
  </si>
  <si>
    <t xml:space="preserve">Forarea sondei arteziene şi alimentarea cu apă a s. Ciucur Mingir  </t>
  </si>
  <si>
    <t>Primăria Ciucur Mingir, r. Cimişlia</t>
  </si>
  <si>
    <t xml:space="preserve">Apeduct de grup pentru apă potabilă spre satele Pîrliţa,  Buşila, Chirileni, Crăseni  </t>
  </si>
  <si>
    <t>Consiliul raional Ungheni</t>
  </si>
  <si>
    <t>Alimentarea cu apă a s. Tăura Nouă, r. Sîngerei</t>
  </si>
  <si>
    <t>Primăria Işnovăţ, r. Criuleni</t>
  </si>
  <si>
    <t>Primăria s. Tăura Veche, r. Sîngerei</t>
  </si>
  <si>
    <t>Primăria comunei Alexeevca, r-l Ungheni</t>
  </si>
  <si>
    <t xml:space="preserve">Apă potabilă de calitate în oraşul Rezina </t>
  </si>
  <si>
    <t>Consiliul raional Rezina</t>
  </si>
  <si>
    <t>Reabilitarea apeductului din str. Naţională, Alexandru cel Bun şi construcţia sistemului de canalizare pe str. Alexandru cel Bun, or. Ungheni</t>
  </si>
  <si>
    <t xml:space="preserve">Primăria or. Ungheni  Întreprinderea municipală  " Apă-Canal"                     din Ungheni        </t>
  </si>
  <si>
    <t>Primăria s. Donici, r. Orhei</t>
  </si>
  <si>
    <t>Primăria s. Jevreni, r. Criuleni</t>
  </si>
  <si>
    <t xml:space="preserve">Reparaţia sistemului de aprovizionare cu apă potabilă a s. Jevreni </t>
  </si>
  <si>
    <t>Reconstrucția fîntînii arteziene și extinderea rețelei de aprovizionare cu apă potabilă a satului Hansca</t>
  </si>
  <si>
    <t xml:space="preserve">Evacuarea și epurarea apelor uzate din s.Neculăieuca </t>
  </si>
  <si>
    <t>Primăria Hansca, r. Ialoveni</t>
  </si>
  <si>
    <t>Primăria Neculăieuca r.Orhei</t>
  </si>
  <si>
    <t>Primăria comunei Ciorescu, mun. Chișinău</t>
  </si>
  <si>
    <t>5121     șed.3         03.07.15</t>
  </si>
  <si>
    <t>5103     șed.3         03.07.15</t>
  </si>
  <si>
    <t>5075     șed.3         03.07.15</t>
  </si>
  <si>
    <t>5107     șed.3         03.07.15</t>
  </si>
  <si>
    <t>5109     șed.3         03.07.15</t>
  </si>
  <si>
    <t>5150     șed.3         03.07.15</t>
  </si>
  <si>
    <t>5180     șed.3         03.07.15</t>
  </si>
  <si>
    <t>5213     șed.3         03.07.15</t>
  </si>
  <si>
    <t>5113     șed.3         03.07.15</t>
  </si>
  <si>
    <t>5283     șed.3         03.07.15</t>
  </si>
  <si>
    <t>5287     șed.3         03.07.15</t>
  </si>
  <si>
    <t>5289     șed.3         03.07.15</t>
  </si>
  <si>
    <t>5295     șed.3         03.07.15</t>
  </si>
  <si>
    <t>5303     șed.3         03.07.15</t>
  </si>
  <si>
    <t>5308     șed.3         03.07.15</t>
  </si>
  <si>
    <t>5310     șed.3         03.07.15</t>
  </si>
  <si>
    <t>5315     șed.3         03.07.15</t>
  </si>
  <si>
    <t>5316     șed.3         03.07.15</t>
  </si>
  <si>
    <t>5320     șed.3         03.07.15</t>
  </si>
  <si>
    <t>5324     șed.3         03.07.15</t>
  </si>
  <si>
    <t>4814     șed.3         03.07.15</t>
  </si>
  <si>
    <t>4833     șed.3         03.07.15</t>
  </si>
  <si>
    <t>4612     șed.3         03.07.15</t>
  </si>
  <si>
    <t>4677     șed.3         03.07.15</t>
  </si>
  <si>
    <t>4582     șed.3         03.07.15</t>
  </si>
  <si>
    <t>4810     șed.3         03.07.15</t>
  </si>
  <si>
    <t>4861     șed.3         03.07.15</t>
  </si>
  <si>
    <t>4948     șed.3         03.07.15</t>
  </si>
  <si>
    <t>4960     șed.3         03.07.15</t>
  </si>
  <si>
    <t>5193     șed.3         03.07.15</t>
  </si>
  <si>
    <t>5201     șed.3         03.07.15</t>
  </si>
  <si>
    <t>5333     șed.3         03.07.15</t>
  </si>
  <si>
    <t>Construcţia apeductului şi sistemelor de epurare, canalizare cu conectarea obiectelor de menire socială</t>
  </si>
  <si>
    <t>Aprovizionarea cu apă a satelor Alexeevca şi Lidovca, r-l Ungheni - Etapa I</t>
  </si>
  <si>
    <r>
      <t xml:space="preserve">Construcția sistemului de alimentare cu apă și reabilitarea sondelor arteziene - </t>
    </r>
    <r>
      <rPr>
        <b/>
        <sz val="10"/>
        <rFont val="Arial Cyr"/>
      </rPr>
      <t xml:space="preserve">Etapa II </t>
    </r>
  </si>
  <si>
    <t>Primaria sat. Bușila,r-nul Ungheni</t>
  </si>
  <si>
    <t xml:space="preserve">Reconstrucția rețelei de canalizare sub presiune a sistemului de canalizare  </t>
  </si>
  <si>
    <t>Primăria Antoneuca, r. Drochia</t>
  </si>
  <si>
    <t>Primăria Măcărești, r.Ungheni</t>
  </si>
  <si>
    <t>Primăria Grătiești, mun.Chișinău</t>
  </si>
  <si>
    <t>Primaria mun. Comrat</t>
  </si>
  <si>
    <t>Primăria Oxentea    r. Dubăsari</t>
  </si>
  <si>
    <t>Agenţia "Apele Moldovei", Chișinău</t>
  </si>
  <si>
    <t>Primăria Grădiniţa, r. Căuşeni</t>
  </si>
  <si>
    <t>Primăria Verejeni, r. Teleneşti</t>
  </si>
  <si>
    <t>Primăria Mitoc, r.Orhei</t>
  </si>
  <si>
    <t>Primăria orașului  Anenii Noi</t>
  </si>
  <si>
    <t>Primăria Pohoarna, r.Șoldănești</t>
  </si>
  <si>
    <r>
      <t xml:space="preserve">Forarea fîntînii arteziene, aprovizionarea cu apă potabilă a populației din s. Antoneuca - </t>
    </r>
    <r>
      <rPr>
        <b/>
        <sz val="10"/>
        <rFont val="Arial Cyr"/>
      </rPr>
      <t xml:space="preserve">Etapa II  </t>
    </r>
  </si>
  <si>
    <t xml:space="preserve">Evacuarea şi epurarea apelor uzate din s. Verejeni, r. Teleneşti                                           </t>
  </si>
  <si>
    <t>Alimentarea cu apă potabilă a satului Mitoc, r.Orhei. Stație de tratare.</t>
  </si>
  <si>
    <t>5120     șed.4         09.11.15</t>
  </si>
  <si>
    <t>5147     șed.4         09.11.15</t>
  </si>
  <si>
    <t>5100     șed.4         09.11.15</t>
  </si>
  <si>
    <t>4905     șed.4         09.11.15</t>
  </si>
  <si>
    <t>5381     șed.4         09.11.15</t>
  </si>
  <si>
    <t>5411     șed.4         09.11.15</t>
  </si>
  <si>
    <t>5454     șed.4         09.11.15</t>
  </si>
  <si>
    <t>5137     șed.4         09.11.15</t>
  </si>
  <si>
    <t>5355     șed.4         09.11.15</t>
  </si>
  <si>
    <t>5463     șed.4         09.11.15</t>
  </si>
  <si>
    <t>5165     șed.4         09.11.15</t>
  </si>
  <si>
    <t xml:space="preserve">Alimentarea cu apă potabilă și construcția sistemului de canalizare în s. Pohoarna </t>
  </si>
  <si>
    <t>Renovarea stației de epurare și construcția rețelelor exterioare de canalizare a unui sector din s. Ciorescu - Etapa I</t>
  </si>
  <si>
    <t>etapa I</t>
  </si>
  <si>
    <t>etapa II</t>
  </si>
  <si>
    <t>etapa III</t>
  </si>
  <si>
    <t>total proiect</t>
  </si>
  <si>
    <t>contribuția</t>
  </si>
  <si>
    <t>finanțat</t>
  </si>
  <si>
    <t>sold netransferat</t>
  </si>
  <si>
    <t>sold neaprobat</t>
  </si>
  <si>
    <t>4335 16.12.2013</t>
  </si>
  <si>
    <t>4934 26.09.2014</t>
  </si>
  <si>
    <t xml:space="preserve">Construcţia sistemului de aprovizionare cu apă a s. Morenii Vechi </t>
  </si>
  <si>
    <t>etapa IV</t>
  </si>
  <si>
    <t>4484 16.12.2013</t>
  </si>
  <si>
    <t>4835 04.07.2014</t>
  </si>
  <si>
    <t>4982 26.09.2014</t>
  </si>
  <si>
    <t xml:space="preserve">Aprovizionarea cu apă potabilă a s. Teţcani, r. Briceni </t>
  </si>
  <si>
    <t xml:space="preserve">Reparaţia capitală a staţiei de epurare şi pompare din or. Basarabeasca  </t>
  </si>
  <si>
    <t>4429 16.12.2013</t>
  </si>
  <si>
    <t>4205 22.04.2013</t>
  </si>
  <si>
    <t>4170 07.03.2013</t>
  </si>
  <si>
    <t>4494 06.08.2013</t>
  </si>
  <si>
    <t>4547 16.12.2013</t>
  </si>
  <si>
    <t>4869 04.07.2014</t>
  </si>
  <si>
    <t>5452 09.11,2015</t>
  </si>
  <si>
    <t xml:space="preserve">Alimentarea cu apă a s. Cașunca, r. Florești - </t>
  </si>
  <si>
    <t xml:space="preserve">Aprovizionarea cu apă și canalizare </t>
  </si>
  <si>
    <t>4622 28.03.2014</t>
  </si>
  <si>
    <t>4382 29.10.2013</t>
  </si>
  <si>
    <t>4902 26.09.2014</t>
  </si>
  <si>
    <t>5078 17.10.2014</t>
  </si>
  <si>
    <t xml:space="preserve">Construcţia apeductului com. Cania, r. Cantemir   </t>
  </si>
  <si>
    <t>4572 16.12.2013</t>
  </si>
  <si>
    <t>4850 04.07.2014</t>
  </si>
  <si>
    <t>4975 26.09.2014</t>
  </si>
  <si>
    <t xml:space="preserve">Aprovizionarea cu apă potabilă a s. Păpăuţi, r. Rezina, </t>
  </si>
  <si>
    <t>4439 28.03.2014</t>
  </si>
  <si>
    <t>5000 26.09.2014</t>
  </si>
  <si>
    <t>4560 29.10.2013</t>
  </si>
  <si>
    <t>4836 04.07.2014</t>
  </si>
  <si>
    <t xml:space="preserve">Lucrări de construcție a sistemului de aprovizionare cu apă și a fîntînii arteziene a satului Recea, raionul Strășeni </t>
  </si>
  <si>
    <t>4729 28.03.2014</t>
  </si>
  <si>
    <t xml:space="preserve">Rețele de canalizare cu stația de epurare și reconstrucția sistemului de aprovizionare cu apă din s.Ucrainca, r.Căușeni </t>
  </si>
  <si>
    <t>4158 07.03.2013</t>
  </si>
  <si>
    <t>4521 16.12.2013</t>
  </si>
  <si>
    <t xml:space="preserve">Alimentarea cu apă potabilă. Evacuarea și epurarea apelor uzate în satul Valea Perjei, r.Cimișlia </t>
  </si>
  <si>
    <t>4639 28.03.2014</t>
  </si>
  <si>
    <t>4914 26.09.2014</t>
  </si>
  <si>
    <t xml:space="preserve">Forarea sondei arteziene. Extinderea sistemului de alimentatie cu apa din sat.Gălășeni  </t>
  </si>
  <si>
    <t>4431 29.10.2013</t>
  </si>
  <si>
    <t>4754 04.07.2014</t>
  </si>
  <si>
    <t>5388 09.11.2015</t>
  </si>
  <si>
    <t xml:space="preserve">Constructia de canalizare statiei de pompare si statiei de epurare a apelor uzate in s.Fundul Galbenei, r-nul Hincesti </t>
  </si>
  <si>
    <t>beneficiar</t>
  </si>
  <si>
    <t>4722 28.03.2014</t>
  </si>
  <si>
    <t>4233 19.12.2012</t>
  </si>
  <si>
    <t>4728 28.03.2014</t>
  </si>
  <si>
    <t>4362 29.10.2013</t>
  </si>
  <si>
    <t>Renovarea staţiei de epurare, pompare şi reţelelor de canalizare din s. Speia, r. Aneni Noi</t>
  </si>
  <si>
    <t>4613 28.03.2014</t>
  </si>
  <si>
    <t>5319 03.07.2015</t>
  </si>
  <si>
    <t>etapa V</t>
  </si>
  <si>
    <t>Aprovizionarea cu apă potabilă a satului Șipca, r.Șoldănești,</t>
  </si>
  <si>
    <t>4435 29.10.2013</t>
  </si>
  <si>
    <t>4994 26.09.2014</t>
  </si>
  <si>
    <t>5453 09.11.2015</t>
  </si>
  <si>
    <t>4421 29.10.2013</t>
  </si>
  <si>
    <t>4801 04.07.2014</t>
  </si>
  <si>
    <t>4951 26.09.2014</t>
  </si>
  <si>
    <t>5053 17.10.2014</t>
  </si>
  <si>
    <t>etapa VI</t>
  </si>
  <si>
    <t>5272 03.07.2015</t>
  </si>
  <si>
    <t>4742 28.03.2014</t>
  </si>
  <si>
    <t>4931 26.09.2014</t>
  </si>
  <si>
    <t>5077 17.10.2014</t>
  </si>
  <si>
    <t>5273 03.07.2015</t>
  </si>
  <si>
    <t>5433 09.11.2015</t>
  </si>
  <si>
    <t>Alimentarea cu apă, evacuarea şi epurarea apelor uzate din s. Şercani,</t>
  </si>
  <si>
    <t>4417 29.10.2013</t>
  </si>
  <si>
    <t>4727 28.03.2014</t>
  </si>
  <si>
    <t>4865 04.07.2014</t>
  </si>
  <si>
    <t>4913 26.09.2014</t>
  </si>
  <si>
    <t xml:space="preserve">Construcția sistemului  de alimentare cu apă, canalizare și epurare, </t>
  </si>
  <si>
    <t>4921 26.09.2014</t>
  </si>
  <si>
    <t>5271 03.07.2015</t>
  </si>
  <si>
    <t>Aprovizionarea cu apă potabilă şi forarea mecanică a fîntînii arteziene în or. Frunză,</t>
  </si>
  <si>
    <t>4591 16.12.2013</t>
  </si>
  <si>
    <t>5277 03.07.2015</t>
  </si>
  <si>
    <t>Turn de apă, reţele de alimentare cu apă a unor cartiere locative în s. Pepeni, r-l Sîngerei</t>
  </si>
  <si>
    <t>4513 29.10.2013</t>
  </si>
  <si>
    <t>4937 26.09.2014</t>
  </si>
  <si>
    <t>5096 17.10.2014</t>
  </si>
  <si>
    <t>4329 06.08.2013</t>
  </si>
  <si>
    <t>Alimentarea cu apă şi canalizare a s. Petruşeni,  r. Rîşcani</t>
  </si>
  <si>
    <t>4688 04.07.2014</t>
  </si>
  <si>
    <t>Construcția sistemului de canalizare la Liceul teoretic și grădinița de copii</t>
  </si>
  <si>
    <t>4418 29.10.2013</t>
  </si>
  <si>
    <t>4839 04.07.2014</t>
  </si>
  <si>
    <t>4964 26.09.2014</t>
  </si>
  <si>
    <t>Alimentarea cu apă, canalizare și stație de epurare în s. Cuizăuca, r. Rezina,</t>
  </si>
  <si>
    <t xml:space="preserve">Construcția apeductului în s. Porumbești, </t>
  </si>
  <si>
    <t>3787 13.10.2011</t>
  </si>
  <si>
    <t>4262 06.08.2013</t>
  </si>
  <si>
    <t>etapa VII</t>
  </si>
  <si>
    <t>4763 28.03.2014</t>
  </si>
  <si>
    <t>4877 04.07.2014</t>
  </si>
  <si>
    <t>4987 26.09.2014</t>
  </si>
  <si>
    <t>5097 17.10.2014</t>
  </si>
  <si>
    <t>5318 03.07.2015</t>
  </si>
  <si>
    <t>5402 09.11.2015</t>
  </si>
  <si>
    <t>Alimentarea cu apă, evacuarea și epurarea apelor uzate în comuna Bobeica,</t>
  </si>
  <si>
    <t xml:space="preserve">Alimentarea cu apă a s. Corpaci, r. Edineț -                                        </t>
  </si>
  <si>
    <t xml:space="preserve">Construcția sistemului de aprovizoionare cu apă - </t>
  </si>
  <si>
    <t>Alimentarea cu apă a comunei Pîrlița, r.Ungheni Etapa III</t>
  </si>
  <si>
    <t>5362 09.11.2015</t>
  </si>
  <si>
    <t>Reconstructia retelelor si sistemului de canalizare in or.Ocnita,r-nul Ocnita</t>
  </si>
  <si>
    <t xml:space="preserve">Reţele de alimentaţie cu apă, reţele de canalizare şi staţie de epurare a apelor uzate în s. Copceac, r. Ştefan Vodă </t>
  </si>
  <si>
    <t>Rețele de apeduct și canalizare în s. Semeni, Etapa V</t>
  </si>
  <si>
    <t>Consolidarea şi restabilirea malului rîului Prut şi construirea tronsoanelor de canalizare pluvială în oraşul Ungheni, Etapa IV</t>
  </si>
  <si>
    <t xml:space="preserve">Reţele de apeduct din. S. Capaclia, r. Cantemir, </t>
  </si>
  <si>
    <t>Primăria Capaclia ,  r. Cantemir</t>
  </si>
  <si>
    <t>5230      șed.2         28.04.15</t>
  </si>
  <si>
    <t>Alimentarea cu apă a populaţiei s. Chetrosu</t>
  </si>
  <si>
    <t>4425 29.10.2013</t>
  </si>
  <si>
    <t>4762 28.03.2014</t>
  </si>
  <si>
    <t>4845 04.07.2014</t>
  </si>
  <si>
    <t>4954 26.09.2014</t>
  </si>
  <si>
    <t>5291 03.07.2015</t>
  </si>
  <si>
    <t xml:space="preserve">Construcţia sistemului de  aprovizionare cu apă, canalizare, epurare în s. Sîrcova </t>
  </si>
  <si>
    <t>4323 07.03.2013</t>
  </si>
  <si>
    <t>4854 04.07.2014</t>
  </si>
  <si>
    <t xml:space="preserve">Alimentarea cu apă a s. Fîntînița -                </t>
  </si>
  <si>
    <t>4986 26.09.2014</t>
  </si>
  <si>
    <t>5068 17.10.2014</t>
  </si>
  <si>
    <t>5360 09.11.2015</t>
  </si>
  <si>
    <t>Construcţia apeductului magistral Leova -Sîrma - Tochile Răducani -Tomai -Sărata Răzeşi</t>
  </si>
  <si>
    <t>4397 22.04.2013</t>
  </si>
  <si>
    <t>4721 28.03.2014</t>
  </si>
  <si>
    <t>4840 04.07.2014</t>
  </si>
  <si>
    <t>4981 26.09.2014</t>
  </si>
  <si>
    <t xml:space="preserve">Construcția rețelelor de apeduct și canalizare în com. Pînzăreni, r.Fălești </t>
  </si>
  <si>
    <t>4457 28.03.2014</t>
  </si>
  <si>
    <t>5464 09.11.2015</t>
  </si>
  <si>
    <t>Alimentarea cu apa potabila si canalizare a populatiei satului Țipala si satului Budai-</t>
  </si>
  <si>
    <t>4444 28.03.2014</t>
  </si>
  <si>
    <t>Constructia retelelor exterioare de canalizare si a statiei de epurare a apelor uzate in sat.Busila, r-nul Ungheni</t>
  </si>
  <si>
    <t>4668 28.03.2014</t>
  </si>
  <si>
    <t xml:space="preserve">Reconstrucţia staţiei de epurare a apelor reziduale din s. Merenii Noi,  r. Anenii Noi, cu utilizarea tehnologiei ZUC- zonelor umede construite </t>
  </si>
  <si>
    <t>4350 16.12.2013</t>
  </si>
  <si>
    <t>Alimentarea cu apă a unor sectoare din comuna Trușeni -</t>
  </si>
  <si>
    <t>4174 19.10.2012</t>
  </si>
  <si>
    <t>4490 06.08.2013</t>
  </si>
  <si>
    <t>4630 28.03.2014</t>
  </si>
  <si>
    <t xml:space="preserve">Alimentarea cu apă potabilă a  s. Răspopeni, r. Şoldăneşti - </t>
  </si>
  <si>
    <t>4658 04.07.2014</t>
  </si>
  <si>
    <t xml:space="preserve">Alimentarea cu apa si canalizare in sat. Chiperceni, r-nul Orhei </t>
  </si>
  <si>
    <t>4416 29.10.2013</t>
  </si>
  <si>
    <t>5374 09.11.2015</t>
  </si>
  <si>
    <r>
      <t xml:space="preserve">Construcţia turnului de apă în s. Iezărenii Vechi, r. Sîngerei </t>
    </r>
    <r>
      <rPr>
        <b/>
        <sz val="10"/>
        <rFont val="Arial Cyr"/>
      </rPr>
      <t xml:space="preserve"> </t>
    </r>
  </si>
  <si>
    <t>4815 04.07.2014</t>
  </si>
  <si>
    <t xml:space="preserve">Construcția rețelei de alimentare cu apă în s. Gaidar </t>
  </si>
  <si>
    <t>5036 17.10.2014</t>
  </si>
  <si>
    <t>5286     șed.3         03.07.2015</t>
  </si>
  <si>
    <t>5443 09.11.2015</t>
  </si>
  <si>
    <t>Construcția fîntînii arteziene a turnului de apă și rețelelor de distribuire  cu o lungime de 10 km în satul s.Lărguța</t>
  </si>
  <si>
    <t>5014 26.09.2014</t>
  </si>
  <si>
    <t xml:space="preserve">Aprovizionarea cu apă, construcția unei porțiuni de canalizare și conectarea la stația de epurare  - </t>
  </si>
  <si>
    <t>4891 04.07.2014</t>
  </si>
  <si>
    <t>5450 09.11.2015</t>
  </si>
  <si>
    <t xml:space="preserve">Aprovizionarea cu apă potabilă a localității Slobozia Mare, r. Cahul </t>
  </si>
  <si>
    <t>3682 29.07.2011</t>
  </si>
  <si>
    <t>4183 07.03.2013</t>
  </si>
  <si>
    <t xml:space="preserve">Stația de purificare și rețele de canalizare din s. Popeasca, r. Ștefan Vodă </t>
  </si>
  <si>
    <t>4823 26.09.2014</t>
  </si>
  <si>
    <t>Construcția rețelelor de apeduct  și canalizare în cartierul nou construit și construcția stației de epurareîn s. Ecaterinovca</t>
  </si>
  <si>
    <t>4486 06.08.2013</t>
  </si>
  <si>
    <t xml:space="preserve">Alimentarea cu apă a satului Glinjeni, r. Șoldănești </t>
  </si>
  <si>
    <t>4535 28.03.2014</t>
  </si>
  <si>
    <t>Sistem de canalizare în microraionul ”Dacia” a or. Fălești -</t>
  </si>
  <si>
    <t>4883 04.07.2014</t>
  </si>
  <si>
    <t>4829 26.09.2014</t>
  </si>
  <si>
    <t xml:space="preserve">Construcția sistemului de canalizare și a stației de epurare a apelor uzate </t>
  </si>
  <si>
    <t>4958 26.09.2014</t>
  </si>
  <si>
    <t xml:space="preserve">Alimentarea cu apă potabilă a satului Măcărești, r.Ungheni  </t>
  </si>
  <si>
    <t>4589 16.12.2013</t>
  </si>
  <si>
    <r>
      <t xml:space="preserve">Construcția rețelelor de canalizare din s.Grătiești, mun.Chișinău </t>
    </r>
    <r>
      <rPr>
        <b/>
        <sz val="10"/>
        <rFont val="Arial Cyr"/>
        <charset val="204"/>
      </rPr>
      <t xml:space="preserve">                                    </t>
    </r>
  </si>
  <si>
    <t>4306 22.04.2013</t>
  </si>
  <si>
    <t>4651 28.03.2014</t>
  </si>
  <si>
    <t xml:space="preserve">Alimentarea cu apă a s. Oxentea r. Dubăsari - </t>
  </si>
  <si>
    <t>4419 29.10.13</t>
  </si>
  <si>
    <t>4885 04.07.14</t>
  </si>
  <si>
    <t xml:space="preserve">Construcţia staţiei de tratare a s. Grădiniţa, r. Căuşeni </t>
  </si>
  <si>
    <t>4177 22.04.2013</t>
  </si>
  <si>
    <t>4797 04.07.2014</t>
  </si>
  <si>
    <t>Etapa II</t>
  </si>
  <si>
    <t xml:space="preserve">Etapa III </t>
  </si>
  <si>
    <t xml:space="preserve"> Etapa II</t>
  </si>
  <si>
    <t xml:space="preserve"> Etapa IV</t>
  </si>
  <si>
    <t>Etapa I</t>
  </si>
  <si>
    <t xml:space="preserve">Reutilarea staţiilor de pompare a sistemului de aprovizionare cu apa ''Soroca-Balţi"  Antreprenor- SRL''Axima Grup'   </t>
  </si>
  <si>
    <t>3847 din 01.12.2013</t>
  </si>
  <si>
    <t xml:space="preserve">Reutilarea staţiilor de pompare a sistemului de aprovizionare cu apa ''Soroca-Balţi" - Etapa I       </t>
  </si>
  <si>
    <t>4059 din 06.04.2012</t>
  </si>
  <si>
    <t xml:space="preserve">Reutilarea staţiilor de pompare a sistemului de aprovizionare cu apa ''Soroca-Balţi" - Etapa II       </t>
  </si>
  <si>
    <t>4250 din 31.10.2012</t>
  </si>
  <si>
    <t xml:space="preserve">Reutilarea staţiilor de pompare a sistemului de aprovizionare cu apa ''Soroca-Balţi" - Etapa III       </t>
  </si>
  <si>
    <t>5187 din 05.03.2015</t>
  </si>
  <si>
    <t xml:space="preserve">Reutilarea staţiilor de pompare a sistemului de aprovizionare cu apa ''Soroca-Balţi" - Etapa IV       </t>
  </si>
  <si>
    <t>5385 din</t>
  </si>
  <si>
    <t xml:space="preserve">Reutilarea staţiilor de pompare a sistemului de aprovizionare cu apa ''Soroca-Balţi" - Etapa V     </t>
  </si>
  <si>
    <t>5728      șed.3 09.09.16</t>
  </si>
  <si>
    <t>4772   din 02.01.13</t>
  </si>
  <si>
    <t>5249     șed.3 09.09.16</t>
  </si>
  <si>
    <t xml:space="preserve">Complex de asigurarea cu apă potabilă a localităților din raionul Hîncești (FAZA I - Localitățile din lunca rîului Prut)   -                           Etapa II  </t>
  </si>
  <si>
    <t xml:space="preserve">Construcţia reţelelor de apeduct şi canalizare în partea de nord -vest a or. Călăraşi </t>
  </si>
  <si>
    <t>Primăria Călărași</t>
  </si>
  <si>
    <t>4640      şed.1                 28.03.14</t>
  </si>
  <si>
    <t>5119   șed.2 02.06.16</t>
  </si>
  <si>
    <t xml:space="preserve">Canalizare unui sector din or. Sîngerei,r. Sîngerei                                  </t>
  </si>
  <si>
    <t>Primăria or. Sîngerei, r. Sîngerei</t>
  </si>
  <si>
    <t>4686               şed.1                 28.03.14</t>
  </si>
  <si>
    <t xml:space="preserve">4879       şed.2                 04.07.14  </t>
  </si>
  <si>
    <t>5011     şed.3                 26.09.14</t>
  </si>
  <si>
    <t>Etapa III</t>
  </si>
  <si>
    <t>5102      şed.4                 17.10.14</t>
  </si>
  <si>
    <t>5143      șed.2         28.04.15</t>
  </si>
  <si>
    <t>Etapa V</t>
  </si>
  <si>
    <t>5292   șed.2 02.06.16</t>
  </si>
  <si>
    <t>Etapa VI</t>
  </si>
  <si>
    <t xml:space="preserve">Construcția canalizării în cartierul locativ vechi a orașului Vadul lui Vodă </t>
  </si>
  <si>
    <t xml:space="preserve">Primăria orașului Vadul lui Vodă </t>
  </si>
  <si>
    <t>4201                șed. 6         16.12.13</t>
  </si>
  <si>
    <t>4915     şed.3                 26.09.14</t>
  </si>
  <si>
    <t>5305   șed.2 02.06.16</t>
  </si>
  <si>
    <t>5665      șed.3 09.09.16</t>
  </si>
  <si>
    <t xml:space="preserve">Construcţia sistemului de canalizare în s. Mileştii Mici r. Ialoveni, Etapa II </t>
  </si>
  <si>
    <t>Consiliul raional Ialoveni</t>
  </si>
  <si>
    <t>4710          şed.1                 28.03.14</t>
  </si>
  <si>
    <t>5354   șed.2 02.06.16</t>
  </si>
  <si>
    <t>Primăria Măgdăcești, r.Criuleni</t>
  </si>
  <si>
    <t>5366   șed.2 02.06.16</t>
  </si>
  <si>
    <t xml:space="preserve"> Etapa VI </t>
  </si>
  <si>
    <t>5699      șed.3 09.09.16</t>
  </si>
  <si>
    <t>Etapa VII</t>
  </si>
  <si>
    <t>Sistemul de aprovizionare cu apă și canalizare din s.Singureni, r. Rîșcani</t>
  </si>
  <si>
    <t>Primăria Singureni, r.Rîșcani</t>
  </si>
  <si>
    <t xml:space="preserve">4327    şed.1                 28.03.14 </t>
  </si>
  <si>
    <t>4878     șed.2         28.04.15</t>
  </si>
  <si>
    <t>5361   șed.2 02.06.16</t>
  </si>
  <si>
    <t>Aprovizionarea cu apă potabilă a satelor Vulpești, Mănoilești, Rezina, Novaia-Nicolaevca, comuna Mănoilești, r.Ungheni</t>
  </si>
  <si>
    <t>Primăria Mănoilești, r.Ungheni</t>
  </si>
  <si>
    <t xml:space="preserve">5363    șed.2 02.06.16   </t>
  </si>
  <si>
    <t>Construcția sistemului de aprovizionare cu apă în comuna Florițoaia Veche</t>
  </si>
  <si>
    <t>Primăria Florițoaia Veche, r.Ungheni</t>
  </si>
  <si>
    <t>4461 16.12.2013</t>
  </si>
  <si>
    <t>5369 02.06.16</t>
  </si>
  <si>
    <t xml:space="preserve">Construcţia sistemului de aprovizionare cu apă şi canalizare în s. Drojdieni, com. Şîşcani r-nul Nisporeni </t>
  </si>
  <si>
    <t>Primăria com. Şişcani                      r. Nisporeni</t>
  </si>
  <si>
    <t>4143 19.12.2012</t>
  </si>
  <si>
    <t>4534 29.10.2013</t>
  </si>
  <si>
    <t>4725 28.03.2014</t>
  </si>
  <si>
    <t>4940 26.09.2014</t>
  </si>
  <si>
    <t>5373   șed.2 02.06.16</t>
  </si>
  <si>
    <t xml:space="preserve"> Etapa V </t>
  </si>
  <si>
    <t xml:space="preserve">Alimentarea cu apă a s. Ştefăneşti r. Floreşti - </t>
  </si>
  <si>
    <t>Primăria com. Ştefăneşti                        r. Floreşti</t>
  </si>
  <si>
    <t>3988 28.03.2014</t>
  </si>
  <si>
    <t>5134 28.04.2015</t>
  </si>
  <si>
    <t>5375   șed.2 02.06.16</t>
  </si>
  <si>
    <t xml:space="preserve"> Etapa III </t>
  </si>
  <si>
    <t>Construcţia turnului de apă si a reţelelor de apeduct in or. Comrat -</t>
  </si>
  <si>
    <t>Întreprinderea Municipală "Su - Canal"  or. Comrat</t>
  </si>
  <si>
    <t>4955 17.10.2014</t>
  </si>
  <si>
    <t>5383   șed.2 02.06.16</t>
  </si>
  <si>
    <r>
      <t xml:space="preserve"> </t>
    </r>
    <r>
      <rPr>
        <b/>
        <sz val="10"/>
        <rFont val="Arial Cyr"/>
      </rPr>
      <t>Etapa II</t>
    </r>
  </si>
  <si>
    <t xml:space="preserve">Aprovizionarea cu apă, sistemul de canalizare şi staţia de purificare in s. Feodoreuca si s. Clişova Noua din com. Ciocîlteni, rl. Orhei - </t>
  </si>
  <si>
    <t>Primăria  Ciocîlteni,     r. Orhei</t>
  </si>
  <si>
    <t>4254 19.12.2012</t>
  </si>
  <si>
    <t>4452 06.08.2013</t>
  </si>
  <si>
    <t>4631 28.03.2014</t>
  </si>
  <si>
    <t>4936 28.04.2015</t>
  </si>
  <si>
    <t>5384   șed.2 02.06.16</t>
  </si>
  <si>
    <t>Reconstucția rețelelor de canalizare din or.Basarabeasca -</t>
  </si>
  <si>
    <t xml:space="preserve">Primăria Basarabeasca rl. Basarabeasca </t>
  </si>
  <si>
    <t>4712 28.03.2014</t>
  </si>
  <si>
    <t>5389   șed.2 02.06.16</t>
  </si>
  <si>
    <t xml:space="preserve">Alimentarea cu apă a reţelelor de canalizare s. Dobruşa,rl. Şoldăneşti                                                     </t>
  </si>
  <si>
    <t>Primăria Dobruşa,    r. Şoldaneşti</t>
  </si>
  <si>
    <t>4580 26.09.2014</t>
  </si>
  <si>
    <t>5210 28.04.2015</t>
  </si>
  <si>
    <t>5294 03.07.2015</t>
  </si>
  <si>
    <t>5390   șed.2 02.06.16</t>
  </si>
  <si>
    <t>5718 09.09.2016</t>
  </si>
  <si>
    <r>
      <t xml:space="preserve">Construcţia- montarea a două turnuri de apă în satul Ialpujeni şi satul Marienfeld </t>
    </r>
    <r>
      <rPr>
        <b/>
        <sz val="10"/>
        <rFont val="Arial Cyr"/>
      </rPr>
      <t xml:space="preserve">                              </t>
    </r>
    <r>
      <rPr>
        <sz val="10"/>
        <rFont val="Arial Cyr"/>
        <family val="2"/>
        <charset val="204"/>
      </rPr>
      <t xml:space="preserve">                            </t>
    </r>
  </si>
  <si>
    <t>Primăria Ialpujeni  r. Cimişlia</t>
  </si>
  <si>
    <t>4890 04.07.2014</t>
  </si>
  <si>
    <t>5405   șed.2 02.06.16</t>
  </si>
  <si>
    <t>Reconstrucţia sistemului de alimentare cu apă şi dezvoltare a reţelelor de canalizare a s. Cocieri,rl. Dubăsari -</t>
  </si>
  <si>
    <t>Primăria Cocieri,               r . Dubăsari</t>
  </si>
  <si>
    <t>4784 04.07.2014</t>
  </si>
  <si>
    <t xml:space="preserve">etapa I </t>
  </si>
  <si>
    <t>5406   șed.2 02.06.16</t>
  </si>
  <si>
    <t xml:space="preserve">Construcţia reţelelor exterioare de canalizare şi a staţiei de epurare a apelor uzate in s. Cociulia, rl. Cantemir </t>
  </si>
  <si>
    <t>Primăria Cociulia,             r.  Cantemir</t>
  </si>
  <si>
    <t>4676 28.03.2014</t>
  </si>
  <si>
    <t>4995 26.09.2014</t>
  </si>
  <si>
    <t>5088 17.10.2014</t>
  </si>
  <si>
    <t>5254 28.04.2015</t>
  </si>
  <si>
    <t>5301 03.07.2015</t>
  </si>
  <si>
    <t>5408   șed.2 02.06.16</t>
  </si>
  <si>
    <t>5676 09.09.2016</t>
  </si>
  <si>
    <t xml:space="preserve">Alimentarea cu apă a s. Cubolta                    </t>
  </si>
  <si>
    <t>Primăria Cubolta , rl. Sîngerei</t>
  </si>
  <si>
    <t>5412   șed.2 02.06.16</t>
  </si>
  <si>
    <r>
      <t xml:space="preserve">Construcţia reţelelor magistrale de canalizare,staţia de epurare a apelor reziduale în s. Stolniceni,rl. Hînceşti                </t>
    </r>
    <r>
      <rPr>
        <b/>
        <sz val="10"/>
        <rFont val="Arial Cyr"/>
      </rPr>
      <t xml:space="preserve">                                                           </t>
    </r>
  </si>
  <si>
    <t xml:space="preserve">Primăria Stolniceni,   r. Hînceşti </t>
  </si>
  <si>
    <t>4830 17.10.2014</t>
  </si>
  <si>
    <t>5413   șed.2 02.06.16</t>
  </si>
  <si>
    <t xml:space="preserve">Construcţia sistemului de apeduct în s. Buţeni,rl.Hînceşti </t>
  </si>
  <si>
    <t>Primăria Buţeni, r. Hînceşti</t>
  </si>
  <si>
    <t>4782 04.07.2014</t>
  </si>
  <si>
    <t>5178 28.04.2015</t>
  </si>
  <si>
    <t>5307 03.07.2015</t>
  </si>
  <si>
    <t>5414   șed.2 02.06.16</t>
  </si>
  <si>
    <t>5673 09.09.2016</t>
  </si>
  <si>
    <r>
      <t xml:space="preserve">Reţeaua de aprovizionare cu apă şi canalizare, forarea sondei arteziene </t>
    </r>
    <r>
      <rPr>
        <b/>
        <sz val="10"/>
        <rFont val="Arial Cyr"/>
      </rPr>
      <t xml:space="preserve">                                                         </t>
    </r>
  </si>
  <si>
    <t>Primăria Cobani, r. Glodeni</t>
  </si>
  <si>
    <t>4678 28.03.2014</t>
  </si>
  <si>
    <t>5223 28.04.2015</t>
  </si>
  <si>
    <t>5416   șed.2 02.06.16</t>
  </si>
  <si>
    <t>5675 09.09.2016</t>
  </si>
  <si>
    <r>
      <t xml:space="preserve">Evacuarea și epurarea apelor uzate în Ivancea  </t>
    </r>
    <r>
      <rPr>
        <b/>
        <sz val="10"/>
        <rFont val="Arial Cyr"/>
      </rPr>
      <t xml:space="preserve">                                                           </t>
    </r>
  </si>
  <si>
    <t>Primăria Ivancea, r. Orhei</t>
  </si>
  <si>
    <t>5146 28.04.2015</t>
  </si>
  <si>
    <t>5336 03.07.2015</t>
  </si>
  <si>
    <t>5440   șed.2 02.06.16</t>
  </si>
  <si>
    <t>5505 09.09.2016</t>
  </si>
  <si>
    <r>
      <t xml:space="preserve">Construcția sistemului de apeduct, canalizare și epurare a s. Brăviceni   </t>
    </r>
    <r>
      <rPr>
        <b/>
        <sz val="10"/>
        <rFont val="Arial Cyr"/>
      </rPr>
      <t xml:space="preserve">                                                                </t>
    </r>
  </si>
  <si>
    <t xml:space="preserve"> Primăria Brăviceni, r. Orhei</t>
  </si>
  <si>
    <t>5247 03.07.2015</t>
  </si>
  <si>
    <t>5422   șed.2 02.06.16</t>
  </si>
  <si>
    <t>5671 09.09.2016</t>
  </si>
  <si>
    <r>
      <t xml:space="preserve">Construcţia sistemului de apeduct şi canalizare </t>
    </r>
    <r>
      <rPr>
        <b/>
        <sz val="10"/>
        <rFont val="Arial Cyr"/>
      </rPr>
      <t xml:space="preserve">                              </t>
    </r>
    <r>
      <rPr>
        <sz val="10"/>
        <rFont val="Arial Cyr"/>
        <family val="2"/>
        <charset val="204"/>
      </rPr>
      <t xml:space="preserve">
</t>
    </r>
  </si>
  <si>
    <t>Primăria Unțești, r. Ungheni</t>
  </si>
  <si>
    <t>4804 04.07.2014</t>
  </si>
  <si>
    <t>5462   șed.2 02.06.16</t>
  </si>
  <si>
    <r>
      <t xml:space="preserve">Construcţia reţelei de apă potabilă a s.Viişoara </t>
    </r>
    <r>
      <rPr>
        <b/>
        <sz val="10"/>
        <rFont val="Arial Cyr"/>
      </rPr>
      <t xml:space="preserve">                                                          </t>
    </r>
  </si>
  <si>
    <t>Primăria Viişoara,rl.Edineţ</t>
  </si>
  <si>
    <t>5139 03.07.2015</t>
  </si>
  <si>
    <t>5469   șed.2 02.06.16</t>
  </si>
  <si>
    <r>
      <t xml:space="preserve">Construcţia sistemului de epurare a or. Drochia </t>
    </r>
    <r>
      <rPr>
        <b/>
        <sz val="10"/>
        <rFont val="Arial Cyr"/>
      </rPr>
      <t xml:space="preserve">                                                           </t>
    </r>
  </si>
  <si>
    <t>Consiliul raional Drochia</t>
  </si>
  <si>
    <t>5329 03.07.2015</t>
  </si>
  <si>
    <t>5474   șed.2 02.06.16</t>
  </si>
  <si>
    <t>5692 09.09.2016</t>
  </si>
  <si>
    <t>Construcţia sistemului centraliyat de aprovizionare cu apă a s. Albota de Jos</t>
  </si>
  <si>
    <t>Primăria Albota de Jos, rl. Taraclia</t>
  </si>
  <si>
    <t>4619 16.12.2013</t>
  </si>
  <si>
    <t>4962 26.09.2014</t>
  </si>
  <si>
    <t>5198 03.07.2015</t>
  </si>
  <si>
    <t xml:space="preserve">5479   șed.2 02.06.16   </t>
  </si>
  <si>
    <t>5685 09.09.2016</t>
  </si>
  <si>
    <r>
      <t>Alimentarea cu apă a s. Işcălău, rl. Făleşti</t>
    </r>
    <r>
      <rPr>
        <b/>
        <sz val="10"/>
        <rFont val="Arial Cyr"/>
      </rPr>
      <t xml:space="preserve">                                                </t>
    </r>
  </si>
  <si>
    <t>Primăria Işcălău,rl. Făleşti</t>
  </si>
  <si>
    <t>4708 28.03.2014</t>
  </si>
  <si>
    <t>5019 28.04.2015</t>
  </si>
  <si>
    <t>5490   șed.2 02.06.16</t>
  </si>
  <si>
    <r>
      <t>Alimentarea cu apă a s. Doltu, rl. Făleşti-</t>
    </r>
    <r>
      <rPr>
        <b/>
        <sz val="10"/>
        <rFont val="Arial Cyr"/>
      </rPr>
      <t xml:space="preserve">                                                          </t>
    </r>
  </si>
  <si>
    <t>4101 19.12.2012</t>
  </si>
  <si>
    <t>4552 29.10.2013</t>
  </si>
  <si>
    <t>4806 04.07.2014</t>
  </si>
  <si>
    <t>5226 28.04.2015</t>
  </si>
  <si>
    <t>5491   șed.2 02.06.16</t>
  </si>
  <si>
    <t xml:space="preserve">Alimentarea cu apă a s. Pleşeni, Hănăseni, Tătărăşeni cu conectarea la conducta din s. Porumbeni, rl. Cantemir                                              </t>
  </si>
  <si>
    <t>Primăria Pleşeni, rl. Cantemir</t>
  </si>
  <si>
    <t>4671 03.07.2015</t>
  </si>
  <si>
    <t>5493   șed.2 02.06.16</t>
  </si>
  <si>
    <t>5633 09.09.2016</t>
  </si>
  <si>
    <t xml:space="preserve">Alimentarea cu apă potabilă şi canalizare a populaţiei din s. Salcia, rl. Şoldăneşti          </t>
  </si>
  <si>
    <t>Primăria Salcia, rl. Şoldăneşti</t>
  </si>
  <si>
    <t>4690 26.09.2014</t>
  </si>
  <si>
    <t>5285 03.07.2015</t>
  </si>
  <si>
    <t>5368 09.11.2015</t>
  </si>
  <si>
    <t>5496    șed.2 02.06.16</t>
  </si>
  <si>
    <t>5709 09.09.2016</t>
  </si>
  <si>
    <t xml:space="preserve">Construcția sistemului de canalizare și stației de epurare în s. Sociteni                          </t>
  </si>
  <si>
    <t>Primăria Sociteni, r. Ialoveni</t>
  </si>
  <si>
    <t>4103 12.07.2012</t>
  </si>
  <si>
    <t>4620 28.03.2014</t>
  </si>
  <si>
    <t>4848 04.07.2014</t>
  </si>
  <si>
    <t>5117 28.04.2015</t>
  </si>
  <si>
    <t>5745        șed.3 09.09.16</t>
  </si>
  <si>
    <t xml:space="preserve">Construcţia apeductului pentru aprovizionarea cu apă a s. Slobozia </t>
  </si>
  <si>
    <t>Primăria s. Slobozia, r. Ştefan Vodă</t>
  </si>
  <si>
    <t>4912 03.07.2015</t>
  </si>
  <si>
    <t>5459 09.11.2015</t>
  </si>
  <si>
    <t xml:space="preserve">Alimentarea cu apă a s. Rediul Mare , r. Dondușeni </t>
  </si>
  <si>
    <t>Primăria Rediul Mare, r. Dondușeni</t>
  </si>
  <si>
    <t>4545 16.12.2013</t>
  </si>
  <si>
    <t>4811 04.07.2014</t>
  </si>
  <si>
    <t>4993 03.07.2015</t>
  </si>
  <si>
    <t>5448 09.11.2015</t>
  </si>
  <si>
    <t xml:space="preserve">Alimentarea cu apă potabilă a satului Dominteni  </t>
  </si>
  <si>
    <t>Primăria Dominteni, r. Drochia</t>
  </si>
  <si>
    <t>5044 09.11.2015</t>
  </si>
  <si>
    <t xml:space="preserve">Construcţia reţelei de apeduct  în localităţile Risipeni şi Bocşa, construcţia staţiei de tratare a apei potabile , construcţia reţelei de canalizare  şi a staţiei de epurare a apelor uzate                                                               </t>
  </si>
  <si>
    <t>Primăria com. Risipeni, r. Făleşti</t>
  </si>
  <si>
    <t>4752     șed.3 09.09.16</t>
  </si>
  <si>
    <t xml:space="preserve">Construcția rețelelor de apeduct și canalizare în s. Rădulenii Vechi și conectarea la conducta Bălți- Soroca                                                    </t>
  </si>
  <si>
    <t xml:space="preserve">Primăria Rădulenii Vechi, r. Florești </t>
  </si>
  <si>
    <t>5177      șed.3 09.09.16</t>
  </si>
  <si>
    <t xml:space="preserve">Construcţia reţelei de canalizare a 3 staţii de pompare şi a staţiei de epurare din s. Iordanovca, r. Basarabeasca                                             </t>
  </si>
  <si>
    <t>Primăria s. Iordanovca, r. Basarabeasca</t>
  </si>
  <si>
    <t xml:space="preserve">Construcţia reţelelor de canalizare cu scurgere gravitaţională şi a staţiilor intermediare de pompare a apelor menagere, în sector Albeni (nr. 3), sector Bozu (nr. 4) şi sector Huţuleuca (nr.5) or. Ialoveni                                                 </t>
  </si>
  <si>
    <t>Primăria or. Ialoveni</t>
  </si>
  <si>
    <t xml:space="preserve">Construcţia reţelelor de canalizare și stație de epurare în s.Peresecina, r. Orhei                                                                </t>
  </si>
  <si>
    <t>Primăria Peresecina, r. Orhei</t>
  </si>
  <si>
    <t xml:space="preserve">Alimentarea cu apă a s. Hînceşti, r. Făleşti                                                          </t>
  </si>
  <si>
    <t>Primăria Hînceşti, r. Făleşti</t>
  </si>
  <si>
    <t xml:space="preserve">Construcția rețelei de canalizare și stațiilor de epurare în s.Bașcalia                                   </t>
  </si>
  <si>
    <t>Primăria Bașcalia, r.Basarabeasca</t>
  </si>
  <si>
    <t>5154      șed.3 09.09.16</t>
  </si>
  <si>
    <t>Extinderea apeductului în orașul Florești                                                  Nr. total populatie -- 13 207</t>
  </si>
  <si>
    <t>Primăria orașului Florești</t>
  </si>
  <si>
    <t xml:space="preserve">Evacuarea și epurarea apelor uzate din s. Satul Nou, r. Cimișlia  </t>
  </si>
  <si>
    <t>Primăria Satul Nou, r. Cimișlia</t>
  </si>
  <si>
    <t xml:space="preserve">Construcţia sistemului de canalizare şi instalare a staţiei de epurare s.Palanca r.Ştefan Vodă </t>
  </si>
  <si>
    <t>Primăria s. Palanca r. Ştefan Vodă</t>
  </si>
  <si>
    <t>5350      șed.3 09.09.16</t>
  </si>
  <si>
    <t xml:space="preserve">Construcția traseului de canalizare pe teren public, str. M.Kogălniceanu, nr.97, 101, 103, 105, 107, 122, 124, 126, or. Cahul       </t>
  </si>
  <si>
    <t>Primăria orașului Cahul</t>
  </si>
  <si>
    <t xml:space="preserve">Construcţia sisteme apeduct, canalizare şi epurare a s. Romanovca şi or. Corneşti </t>
  </si>
  <si>
    <t>Primăria or. Corneşti                     r. Ungheni</t>
  </si>
  <si>
    <t>5376      șed.3 09.09.16</t>
  </si>
  <si>
    <t xml:space="preserve">Alimentarea cu apă şi canalizare a s. Măgurele                                               </t>
  </si>
  <si>
    <t>Primăria s. Măgurele                r. Ungheni</t>
  </si>
  <si>
    <t>5382      șed.3 09.09.16</t>
  </si>
  <si>
    <t xml:space="preserve">Extinderea apeductului în comuna Bieşti, raionul Orhei </t>
  </si>
  <si>
    <t>Primăria com. Bieşti r. Orhei</t>
  </si>
  <si>
    <t xml:space="preserve">Extinderea rețelelor de alimentare cu apă potabilă                                                                        </t>
  </si>
  <si>
    <t>Primăria Izvoare, r. Fălești</t>
  </si>
  <si>
    <t>Forarea sondei arteziene de explorare - exploatare şi construcţia reţelelor pentru alimentarea cu apă a s. Marinici,raionul Nisporeni</t>
  </si>
  <si>
    <t>Primăria com. Marinici                                                     r. Nisporeni</t>
  </si>
  <si>
    <t>Staţia de epurare şi sistemului de canalizare a gimnaziului-grădiniţă de copii "Marco Vovcioc" a s. Ferapontievca, r. Comrat</t>
  </si>
  <si>
    <t>UTA Găgăuzia, s. Ferapontievca,                  r. Comrat</t>
  </si>
  <si>
    <t xml:space="preserve">Construcția turnului de apă și forarea sondei arteziene din s. Geamăna </t>
  </si>
  <si>
    <t>Primăria Geamăna, r. Anenii Noi</t>
  </si>
  <si>
    <t>5457     șed.3 09.09.16</t>
  </si>
  <si>
    <t xml:space="preserve">Construcția sistemului de alimentare cu apă, canalizare și epurare în satele Bobocica și Țolica, com Enichioi  (Etapa I - APEDUCT)                                          </t>
  </si>
  <si>
    <t xml:space="preserve">Primăria comunei Enichioi, r. Cantemir </t>
  </si>
  <si>
    <t xml:space="preserve">Aprovizionarea cu apă a s. Hîrceşti </t>
  </si>
  <si>
    <t>Primăria Hîrceşti,r. Ungheni</t>
  </si>
  <si>
    <t>5473           șed.3 09.09.16</t>
  </si>
  <si>
    <t>Renovarea reţelelor de alimentare cu apă potabilă, cu extinderea reţelelor în zona NORD-VEST a s. Gribova</t>
  </si>
  <si>
    <t>Primăria Gribova, rl. Drochia</t>
  </si>
  <si>
    <t>5481          șed.3 09.09.16</t>
  </si>
  <si>
    <t xml:space="preserve">Construcţia sistemului de canalizare şi staţia de epurare a s. Mateuţi </t>
  </si>
  <si>
    <t>Primăria Mătiuţi, rl. Rezina</t>
  </si>
  <si>
    <t xml:space="preserve">Forarea sondei arteziene pentru aprovizionarea cu apă a s. Hîrbovăţ, rl. Călăraşi </t>
  </si>
  <si>
    <t>Primăria Onișcani, r. Călaraşi</t>
  </si>
  <si>
    <t>5488          șed.3 09.09.16</t>
  </si>
  <si>
    <t xml:space="preserve">Alimentarea cu apă şi reţele de canalizare din s. Frasin, rl. Donduşeni </t>
  </si>
  <si>
    <t>Primăria Frasin, rl. Donduşeni</t>
  </si>
  <si>
    <t>5498             șed.3 09.09.16</t>
  </si>
  <si>
    <t>Construcţia staţiei de epurare din s.Băcioi, mun. Chişinău</t>
  </si>
  <si>
    <t>Primăria com. Băcioi, mun. Chişinău</t>
  </si>
  <si>
    <t>5501            șed.3 09.09.16</t>
  </si>
  <si>
    <t xml:space="preserve">Aprovizionarea cu apă potabilă şi canalizare </t>
  </si>
  <si>
    <t>Primăria Lalova, rl. Rezina</t>
  </si>
  <si>
    <t>5503           șed.3 09.09.16</t>
  </si>
  <si>
    <t xml:space="preserve">Apeduct şi canalizare.Forarea sondei pentru aprovizionare cu apă a s. Pereni, rl. Rezina                                                  </t>
  </si>
  <si>
    <t>Primăria Pereni, rl. Rezina</t>
  </si>
  <si>
    <t>5506         șed.3 09.09.16</t>
  </si>
  <si>
    <t>Reabilitarea reţelei de distribuire cu apă a com. Natalievca, rl. Făleşti</t>
  </si>
  <si>
    <t>Primăria Natalievca, rl. Făleşti</t>
  </si>
  <si>
    <t>5507         șed.3 09.09.16</t>
  </si>
  <si>
    <t xml:space="preserve">Renovarea rețelelor de apeduct cu asigurarea evacuării apelor pluviale în limita străzii Independenței în orașul Sîngerei </t>
  </si>
  <si>
    <t>Primăria orașului Sîngerei</t>
  </si>
  <si>
    <t xml:space="preserve">Construcția sistemului de canalizare și epurare în s. Zăicana </t>
  </si>
  <si>
    <t>Primăria Zăicana, r. Criuleni</t>
  </si>
  <si>
    <t xml:space="preserve">Alimentarea cu apă și canalizare a s. Tătărești, r. Strășeni </t>
  </si>
  <si>
    <t>Primăria Tătărești, r. Strășeni</t>
  </si>
  <si>
    <t xml:space="preserve">Rețele de aprovizionare cu apă , canalizare și stație de epurare în s. Onești  </t>
  </si>
  <si>
    <t>Primăria Onești, r. Strășeni</t>
  </si>
  <si>
    <t xml:space="preserve">Sistemul de canalizare și stația de epurare a satului Sadaclia, r.Basarabeasca </t>
  </si>
  <si>
    <t>Primăria Sadaclia, r.Basarabeasca</t>
  </si>
  <si>
    <t>5540      șed.3 09.09.16</t>
  </si>
  <si>
    <t xml:space="preserve">Construcția sistemului de apeduct, canalizare și epurare   în s. Gălești  </t>
  </si>
  <si>
    <t>Primăria Gălești, r. Strășeni</t>
  </si>
  <si>
    <t xml:space="preserve">Rețele de apeduct, canalizare și stație de epurare în s. Pîrlița, r. Fălești  </t>
  </si>
  <si>
    <t>Primăria Pîrlița, r. Fălești</t>
  </si>
  <si>
    <t>5542          șed.3 09.09.16</t>
  </si>
  <si>
    <t xml:space="preserve">Alimentarea cu apă și canalizare în s. Cornova                                                            </t>
  </si>
  <si>
    <t>Primăria Cornova, r. Ungheni</t>
  </si>
  <si>
    <t xml:space="preserve">Sistem de alimentare cu apă potabilă a s. Sturzovca , r. Glodeni  </t>
  </si>
  <si>
    <t xml:space="preserve">Primăria Sturzovca, r. Glodeni </t>
  </si>
  <si>
    <t>Sistem de canalizare și stație de epurare în comuna Pepeni</t>
  </si>
  <si>
    <t xml:space="preserve">Primăria Pepeni, r. Sîngerei </t>
  </si>
  <si>
    <t>5587            șed.3 09.09.16</t>
  </si>
  <si>
    <t xml:space="preserve">Aprovizionarea localității cu apă potabilă, construcția sistemului de canalizare și stație de epurare </t>
  </si>
  <si>
    <t>Primăria Negrești, r. Strășeni</t>
  </si>
  <si>
    <t>”Reducerea efectului poluării și eroziunii solului prin extinderea capacității de management al apelor reziduale” aprobat de Comitetul Comun de Monitorizare al Programului Operațional Comun România - Ucraina - Republica Moldova 2007 - 2013 pe 11.04.13, la Bruxelles</t>
  </si>
  <si>
    <t>Primăria orașului Sîngera, mun. Chișinău</t>
  </si>
  <si>
    <t>Instalații de epurare și rețele exterioare de canalizare în s. Bardar, r. Ialoveni</t>
  </si>
  <si>
    <t>Primăria Bardar, r.Ialoveni</t>
  </si>
  <si>
    <t>5631          șed.3 09.09.16</t>
  </si>
  <si>
    <t xml:space="preserve">Construcția sistemului de alimentare cu apă a unor sectoare din s.Ignăței, r.Rezina </t>
  </si>
  <si>
    <t>Primăria Ignăței, r.Rezina</t>
  </si>
  <si>
    <t>5634         șed.3 09.09.16</t>
  </si>
  <si>
    <t xml:space="preserve">Reabilitatarea sectorului de apeduct în s. Larga, r. Briceni  </t>
  </si>
  <si>
    <t>Primăria Larga, r. Briceni</t>
  </si>
  <si>
    <t>Forarea sondei arteziene în s. Ciolacu Nou</t>
  </si>
  <si>
    <t>Primăria Ciolacu Nou, r. Fălești</t>
  </si>
  <si>
    <t xml:space="preserve">Alimentarea cu apă și canalizarea microraionului nr. 1 din orașul Criuleni  </t>
  </si>
  <si>
    <t>Primăria orașului Criuleni</t>
  </si>
  <si>
    <t>5661          șed.3 09.09.16</t>
  </si>
  <si>
    <t xml:space="preserve">Construcţia reţelelor de aprovizionare cu apă şi construcţia turnului din satul Floreşti, com. Cobusca Veche,   r. Anenii Noi </t>
  </si>
  <si>
    <t>Primăria Cobusca Veche                                 r. Anenii Noi</t>
  </si>
  <si>
    <t xml:space="preserve">Alimentarea cu apă potabilă a sectorului de sud - est din satul Mereni, r. Anenii Noi         </t>
  </si>
  <si>
    <t>Primăria Mereni, r. Anenii Noi</t>
  </si>
  <si>
    <t>5689          șed.3 09.09.16</t>
  </si>
  <si>
    <t xml:space="preserve">Cponstrucția sistemului de aprovizionare cu apă în satul Sărata Nouă, com. Sărata Veche                                                                             </t>
  </si>
  <si>
    <t>Primăria Sărata Veche, r. Fălești</t>
  </si>
  <si>
    <t xml:space="preserve">Aprovizionarea cu apă potabilăî a s. Florica și Plop din com. Baccealia </t>
  </si>
  <si>
    <t xml:space="preserve">Primăria Baccealia, r. Căușeni </t>
  </si>
  <si>
    <t>5706           șed.3 09.09.16</t>
  </si>
  <si>
    <t xml:space="preserve">Construcția apeductului și sistemului de canalizare în s. Obreja Veche, r. Fălești                                                                                 </t>
  </si>
  <si>
    <t>Primăria Obreja Veche, r. Fălești</t>
  </si>
  <si>
    <t xml:space="preserve">Alimentarea cu apă potabilă, evacuarea și epurare apelor uzate din s. Gradiște, r. Cimișlia </t>
  </si>
  <si>
    <t>Primăria Gradiște, r. Cimișlia</t>
  </si>
  <si>
    <t>5723         șed.3 09.09.16</t>
  </si>
  <si>
    <t xml:space="preserve">Construcția apeductului în s. Mardareuca, r. Criuleni                            </t>
  </si>
  <si>
    <t>Primăria Boșcana, r. Criuleni</t>
  </si>
  <si>
    <t xml:space="preserve">Construcția rețelelor de alimentare cu apă și canalizare în s. Sofia, r. Drochia   </t>
  </si>
  <si>
    <t>Primăria Sofia, r. Drochia</t>
  </si>
  <si>
    <t xml:space="preserve">Sistem de canalizare în satul Bălăbăneti, r. Criuleni -  Etapa I </t>
  </si>
  <si>
    <t>Primăria Bălăbănești, r. Criuleni</t>
  </si>
  <si>
    <t xml:space="preserve">Aprovizionarea cu apă a satului Băhrinești  </t>
  </si>
  <si>
    <t xml:space="preserve">Primăria Băhrinești, r. Florești </t>
  </si>
  <si>
    <t>5742         șed.3 09.09.16</t>
  </si>
  <si>
    <t xml:space="preserve">Construcția sistemului de canalizare din Ermoclia  </t>
  </si>
  <si>
    <t xml:space="preserve">Primăria Ermoclia, r. Stefan Vodă </t>
  </si>
  <si>
    <t>Rețele de canalizare cu stația de epurare din s. Văratic, r. Ialoveni</t>
  </si>
  <si>
    <t>Primăria Văratic, r. Ialoveni</t>
  </si>
  <si>
    <t xml:space="preserve">Construcția rețelelor de apeduct și canalizare în s.Izbiște, Etapa I                                        Nr. populație - 3058  </t>
  </si>
  <si>
    <t>Primăria Izbiște, r. Criuleni</t>
  </si>
  <si>
    <t>5090          șed.3 09.09.16</t>
  </si>
  <si>
    <r>
      <t xml:space="preserve">Extinderea sistemului de canalizare în Ceadîr-Lunga </t>
    </r>
    <r>
      <rPr>
        <b/>
        <sz val="10"/>
        <rFont val="Arial Cyr"/>
      </rPr>
      <t xml:space="preserve">                                            </t>
    </r>
  </si>
  <si>
    <t>Administraţia raională Ceadîr-Lunga</t>
  </si>
  <si>
    <r>
      <t xml:space="preserve">Renovarea şi modernizarea sistemului existent de alimentare cu apă a s. Ciulucani, rl. Teleneşti </t>
    </r>
    <r>
      <rPr>
        <b/>
        <sz val="10"/>
        <rFont val="Arial Cyr"/>
      </rPr>
      <t xml:space="preserve">                                         </t>
    </r>
  </si>
  <si>
    <t>Primăria Ciulucani, rl. Teleneşti</t>
  </si>
  <si>
    <t>4672 28.03.2014</t>
  </si>
  <si>
    <t>5082 28.04.2015</t>
  </si>
  <si>
    <t>5306 03.07.2015</t>
  </si>
  <si>
    <t xml:space="preserve">Reabilitarea şi extinderea sistemului de apeduct din com. Drăgăneşti, rl. Sîngerei - </t>
  </si>
  <si>
    <t>Primăria Drăgăneşti, rl. Sîngerei</t>
  </si>
  <si>
    <t>4583 03.07.2015</t>
  </si>
  <si>
    <t>5704 09.09.2016</t>
  </si>
  <si>
    <r>
      <t xml:space="preserve">Reconstrucția și modernizarea sistemului de canalizare sistemului de canalizare menajeră în orașul Hîncești </t>
    </r>
    <r>
      <rPr>
        <b/>
        <sz val="10"/>
        <rFont val="Arial Cyr"/>
      </rPr>
      <t xml:space="preserve">                             </t>
    </r>
  </si>
  <si>
    <t>Primăria orașului Hîncești</t>
  </si>
  <si>
    <t>4837 04.07.2014</t>
  </si>
  <si>
    <t>4985 26.09.2014</t>
  </si>
  <si>
    <t>5064 03.07.2015</t>
  </si>
  <si>
    <t>Primăria comunei Heciul Nou, r. Sîngerei</t>
  </si>
  <si>
    <t>4736 28.03.2014</t>
  </si>
  <si>
    <t>5028 17.10.2014</t>
  </si>
  <si>
    <t>5122 28.04.2015</t>
  </si>
  <si>
    <t>5293 03.07.2015</t>
  </si>
  <si>
    <t>5407 09.11.2015</t>
  </si>
  <si>
    <r>
      <t xml:space="preserve">Extinderea capacității stației de epurare și rețelelor  de canalizare  - </t>
    </r>
    <r>
      <rPr>
        <b/>
        <sz val="10"/>
        <rFont val="Arial Cyr"/>
      </rPr>
      <t xml:space="preserve">Etapa VI </t>
    </r>
    <r>
      <rPr>
        <sz val="10"/>
        <rFont val="Arial"/>
        <family val="2"/>
      </rPr>
      <t/>
    </r>
  </si>
  <si>
    <t xml:space="preserve">Primăria Corjova, r. Criuleni </t>
  </si>
  <si>
    <t>5415 09.11.2015</t>
  </si>
  <si>
    <t>5678 09.09.2016</t>
  </si>
  <si>
    <t xml:space="preserve">Construcția rețelei de canalizare din s. Sagaidac, r.Cimișlia </t>
  </si>
  <si>
    <t>Primăria Sagaidac, r.Cimișlia</t>
  </si>
  <si>
    <t>5172 28.04.5015</t>
  </si>
  <si>
    <t>5279 03.07.2015</t>
  </si>
  <si>
    <t>5428 09.11.2015</t>
  </si>
  <si>
    <t>Primăria Romănești, r. Strășeni</t>
  </si>
  <si>
    <t>5258 03.07.2015</t>
  </si>
  <si>
    <t>5423 09.11.2015</t>
  </si>
  <si>
    <t>5679 09.09.2016</t>
  </si>
  <si>
    <t>Primăria com. Porumbrei, r. Cimişlia</t>
  </si>
  <si>
    <t>4947 17.10.2014</t>
  </si>
  <si>
    <t>5225 28.04.2015</t>
  </si>
  <si>
    <t>5278 09.11.2015</t>
  </si>
  <si>
    <t>5680 09.09.2016</t>
  </si>
  <si>
    <t>Primăria Dănceni, r. Ialoveni</t>
  </si>
  <si>
    <t>5312 03.07.2015</t>
  </si>
  <si>
    <t>5430 09.11.2015</t>
  </si>
  <si>
    <t>5681 09.09.2016</t>
  </si>
  <si>
    <r>
      <t xml:space="preserve">Alimentarea cu apă și construcția sistemului de canalizare  </t>
    </r>
    <r>
      <rPr>
        <b/>
        <sz val="10"/>
        <rFont val="Arial Cyr"/>
      </rPr>
      <t xml:space="preserve">                                           </t>
    </r>
    <r>
      <rPr>
        <sz val="10"/>
        <rFont val="Arial Cyr"/>
        <family val="2"/>
        <charset val="204"/>
      </rPr>
      <t xml:space="preserve">                     </t>
    </r>
  </si>
  <si>
    <t>Primăria Abaclia, r. Basarabeasca</t>
  </si>
  <si>
    <t>5006 03.07.2015</t>
  </si>
  <si>
    <t>5427 09.11.2015</t>
  </si>
  <si>
    <t>5683 09.09.2016</t>
  </si>
  <si>
    <t>Primăria Budești, mun. Chișinău</t>
  </si>
  <si>
    <t>5207 28.04.2015</t>
  </si>
  <si>
    <t>5300 03.07.2015</t>
  </si>
  <si>
    <t>5424 09.11.2015</t>
  </si>
  <si>
    <t>5684 09.09.2016</t>
  </si>
  <si>
    <t xml:space="preserve">Aprovizionarea cu apă a s. Mălăiești, r. Orhei  - </t>
  </si>
  <si>
    <t>Primăria Mălăiești, r. Orhei</t>
  </si>
  <si>
    <t>5174 03.07.2015</t>
  </si>
  <si>
    <t>5429 09.11.2015</t>
  </si>
  <si>
    <t>5524         șed.2 02.06.16</t>
  </si>
  <si>
    <t>5687 09.09.2016</t>
  </si>
  <si>
    <t>Primăria Coloniţa, mun. Chişinău</t>
  </si>
  <si>
    <t>4637 17.10.2014</t>
  </si>
  <si>
    <t>5314 03.07.2015</t>
  </si>
  <si>
    <t>5425 09.11.2015</t>
  </si>
  <si>
    <r>
      <t xml:space="preserve">Construcția rețlelor de canalizare și a stației de epurare a apelor uzate </t>
    </r>
    <r>
      <rPr>
        <b/>
        <sz val="10"/>
        <rFont val="Arial Cyr"/>
      </rPr>
      <t xml:space="preserve">                                                     </t>
    </r>
  </si>
  <si>
    <t>Primăria Temeleuți,  r. Călărași</t>
  </si>
  <si>
    <t>4438 28.03.2014</t>
  </si>
  <si>
    <t>4866 04.07.2014</t>
  </si>
  <si>
    <t>4965 26.09.2014</t>
  </si>
  <si>
    <t>5048 17.10.2014</t>
  </si>
  <si>
    <t>5184 28.04.2015</t>
  </si>
  <si>
    <t>5274 03.07.2015</t>
  </si>
  <si>
    <t>5426 09.11.2015</t>
  </si>
  <si>
    <t>etapa VIII</t>
  </si>
  <si>
    <t>5746 09.09.2016</t>
  </si>
  <si>
    <t>etapa IX</t>
  </si>
  <si>
    <t>Primăria Hrușova, r. Criuleni</t>
  </si>
  <si>
    <t>4443 29.10.2013</t>
  </si>
  <si>
    <t>4983 28.04.2015</t>
  </si>
  <si>
    <t xml:space="preserve">Alimentarea cu apă a s.Borosenii Noi, r. Rîșcani </t>
  </si>
  <si>
    <t>Primăria Borosenii Noi, r.Rîșcani</t>
  </si>
  <si>
    <t>4992 03.07.2015</t>
  </si>
  <si>
    <t>5530    șed.2 02.06.16</t>
  </si>
  <si>
    <t xml:space="preserve">Construcția rețelelor de canalizare, stației de epurare și fântânii arteziene în s.Surchiceni, r.Căușeni </t>
  </si>
  <si>
    <t>Primăria Baimaclia, r.Căușeni</t>
  </si>
  <si>
    <t>5288 03.07.2015</t>
  </si>
  <si>
    <t>5722 09.09.2016</t>
  </si>
  <si>
    <t xml:space="preserve">Construcţia apeductului magistral de la s. Regina Maria spre localităţile Bulboci și Bulbocii Noi şi alimentarea cu apă a s. Bulboci, </t>
  </si>
  <si>
    <t>Primăria com. Bulboci, r.Soroca</t>
  </si>
  <si>
    <t>5010 26.09.2014</t>
  </si>
  <si>
    <t>5260 28.04.2015</t>
  </si>
  <si>
    <t>5302 03.07.2015</t>
  </si>
  <si>
    <t>5660 09.09.2016</t>
  </si>
  <si>
    <r>
      <t xml:space="preserve">Reabilitarea sistemului de alimentare cu apă în s. Seliște, r. Nisporeni. Forarea și utilarea sondei arteziene, </t>
    </r>
    <r>
      <rPr>
        <b/>
        <sz val="10"/>
        <rFont val="Arial Cyr"/>
      </rPr>
      <t xml:space="preserve">Etapa III                                 </t>
    </r>
  </si>
  <si>
    <t>Primăria Seliște, r. Nisporeni</t>
  </si>
  <si>
    <t>4714 04.07.2014</t>
  </si>
  <si>
    <t>5160 28.04.2015</t>
  </si>
  <si>
    <t>Primăria Hîrbovăț,    r Anenii Noi</t>
  </si>
  <si>
    <t>5418 09.11.2015</t>
  </si>
  <si>
    <t>5694 09.09.2016</t>
  </si>
  <si>
    <t xml:space="preserve">Alimentarea cu apă și canalizare a s.Călinești, r.Fălești  </t>
  </si>
  <si>
    <t>Primăria Călinești, r.Fălești</t>
  </si>
  <si>
    <t>4476 28.03.2014</t>
  </si>
  <si>
    <t>4973 26.09.2014</t>
  </si>
  <si>
    <t>5164 28.04.2015</t>
  </si>
  <si>
    <t>5659 09.09.2016</t>
  </si>
  <si>
    <t xml:space="preserve">Alimentarea cu apă a sectorului Vălicica Veche, com. Trușeni  </t>
  </si>
  <si>
    <t>Primăria Trușeni, mun. Chișinău</t>
  </si>
  <si>
    <t>5435 09.11.2015</t>
  </si>
  <si>
    <t>5700 09.09.2016</t>
  </si>
  <si>
    <r>
      <t xml:space="preserve">Alimentarea cu apă a părții de sus a satului Hoginești  </t>
    </r>
    <r>
      <rPr>
        <b/>
        <sz val="10"/>
        <rFont val="Arial Cyr"/>
      </rPr>
      <t xml:space="preserve">                                         </t>
    </r>
  </si>
  <si>
    <t>Primăria Hoginești, r. Călărași</t>
  </si>
  <si>
    <t>5200 03.07.2015</t>
  </si>
  <si>
    <r>
      <t xml:space="preserve">Rețele de alimentare cu apă a s. Bulboaca, r. Anenii Noi </t>
    </r>
    <r>
      <rPr>
        <b/>
        <sz val="10"/>
        <rFont val="Arial Cyr"/>
      </rPr>
      <t xml:space="preserve">                                </t>
    </r>
  </si>
  <si>
    <t xml:space="preserve">Primăria Bulboaca, r. Anenii Noi </t>
  </si>
  <si>
    <t>3919 12.07.2012</t>
  </si>
  <si>
    <t>4755 28.03.2014</t>
  </si>
  <si>
    <t>5153 28.04.2015</t>
  </si>
  <si>
    <t>5558         șed.2 02.06.16</t>
  </si>
  <si>
    <r>
      <t xml:space="preserve">Alimentarea cu apă a unui sector al satului Bălănești, construcția stației de tratare - </t>
    </r>
    <r>
      <rPr>
        <b/>
        <sz val="10"/>
        <rFont val="Arial Cyr"/>
      </rPr>
      <t xml:space="preserve">Etapa IV </t>
    </r>
  </si>
  <si>
    <t>Primăria Bălănești, r. Nisporeni</t>
  </si>
  <si>
    <t>4357 29.10.2013</t>
  </si>
  <si>
    <t>4922 26.09.2014</t>
  </si>
  <si>
    <t>5152 28.04.2015</t>
  </si>
  <si>
    <t>Construcţia sistemului de apeduct,  canalizare şi epurare în s. Frumuşica, com Chioselia Mare -</t>
  </si>
  <si>
    <t xml:space="preserve">Primăria Chioselia Mare, r. Cahul </t>
  </si>
  <si>
    <t>4817 03.07.2015</t>
  </si>
  <si>
    <t>5635 09.09.2016</t>
  </si>
  <si>
    <r>
      <rPr>
        <sz val="10"/>
        <rFont val="Arial Cyr"/>
      </rPr>
      <t>Alimentarea cu apă a s. Cernoleuca</t>
    </r>
    <r>
      <rPr>
        <b/>
        <sz val="10"/>
        <rFont val="Arial Cyr"/>
      </rPr>
      <t xml:space="preserve">                                                        </t>
    </r>
  </si>
  <si>
    <t>Primăria Cernoleuca, r. Dondușeni</t>
  </si>
  <si>
    <t>4816 04.07.2014</t>
  </si>
  <si>
    <t>5325 03.07.2015</t>
  </si>
  <si>
    <t>5445 09.11.2015</t>
  </si>
  <si>
    <t xml:space="preserve">Primaria comunei Alexandreni, r. Sîngerei </t>
  </si>
  <si>
    <t>4917 26.09.2014</t>
  </si>
  <si>
    <t>5261 28.04.2015</t>
  </si>
  <si>
    <t>5340 03.07.2015</t>
  </si>
  <si>
    <t>5455 09.11.2015</t>
  </si>
  <si>
    <t xml:space="preserve">Rețele secundare de conectare a gospodăriilor la traseul central cu apă din s. Căpriana, r. Strășeni </t>
  </si>
  <si>
    <t>Primăria Căpriana, r. Strășeni</t>
  </si>
  <si>
    <t>5337 03.07.2015</t>
  </si>
  <si>
    <t>5656 09.09.2016</t>
  </si>
  <si>
    <t>Rețele exterioare de canalizare și epurare  -</t>
  </si>
  <si>
    <t>Primăria Vatici, r. Orhei</t>
  </si>
  <si>
    <t xml:space="preserve">Construcţia sistemului de alimenatre cu apă şi canalizare </t>
  </si>
  <si>
    <t>Primăria Borogani,    r .  Leova</t>
  </si>
  <si>
    <t>4136 06.08.2013</t>
  </si>
  <si>
    <t>4634 12.03.2014</t>
  </si>
  <si>
    <t>5170 28.04.2015</t>
  </si>
  <si>
    <t>5404 09.11.2015</t>
  </si>
  <si>
    <t>5568                              șed.2 02.06.16</t>
  </si>
  <si>
    <t>5667 09.09.2016</t>
  </si>
  <si>
    <t>Primăria Drăgușenii Noi,                                                                                     r. Hîncești</t>
  </si>
  <si>
    <t>4838 04.07.2014</t>
  </si>
  <si>
    <t>4967 26.09.2014</t>
  </si>
  <si>
    <t>5051 17.10.2014</t>
  </si>
  <si>
    <t>5183 28.04.2015</t>
  </si>
  <si>
    <t>5275 03.07.2015</t>
  </si>
  <si>
    <t>5410 09.11.2015</t>
  </si>
  <si>
    <t>5569         șed.2 02.06.16</t>
  </si>
  <si>
    <t>5698 09.09.2016</t>
  </si>
  <si>
    <t xml:space="preserve">Primăria Sîngereii Noi, r Sîngerei </t>
  </si>
  <si>
    <t>5022 09.11.2015</t>
  </si>
  <si>
    <t>5695 09.09.2016</t>
  </si>
  <si>
    <r>
      <t xml:space="preserve">Construcția sistemului de apeduct canalizare și epurare în s. Făleștii Noi                                   </t>
    </r>
    <r>
      <rPr>
        <b/>
        <sz val="10"/>
        <rFont val="Arial Cyr"/>
      </rPr>
      <t xml:space="preserve"> </t>
    </r>
  </si>
  <si>
    <t xml:space="preserve">Primăria Făleștii Noi, r. Fălești </t>
  </si>
  <si>
    <t>5339 09.11,2015</t>
  </si>
  <si>
    <t>5696 09.09.2016</t>
  </si>
  <si>
    <t>Primăria Molovata, r. Dubăsari</t>
  </si>
  <si>
    <t>5446 09.11.2015</t>
  </si>
  <si>
    <t>5572         șed.2 02.06.16</t>
  </si>
  <si>
    <t>5697 09.09.2016</t>
  </si>
  <si>
    <r>
      <t xml:space="preserve">Reconstrucția și extinderea rețelelor de apeduct în s. Vasileuți </t>
    </r>
    <r>
      <rPr>
        <b/>
        <sz val="10"/>
        <rFont val="Arial Cyr"/>
      </rPr>
      <t xml:space="preserve">                    </t>
    </r>
  </si>
  <si>
    <t>Primăria Vasileuți, r. Rîșcani</t>
  </si>
  <si>
    <t>4886 03.07.2015</t>
  </si>
  <si>
    <t>5669 09.09.2016</t>
  </si>
  <si>
    <t xml:space="preserve">Alimentarea cu apă , canalizare și epurare </t>
  </si>
  <si>
    <t>Primăria Chetriș, r Fălești</t>
  </si>
  <si>
    <t>4643 02.05.2014</t>
  </si>
  <si>
    <t>4938 26.09.2014</t>
  </si>
  <si>
    <t>5055 17.10.2014</t>
  </si>
  <si>
    <t>5115 28.04.2015</t>
  </si>
  <si>
    <t>5280 03.07.2015</t>
  </si>
  <si>
    <t>5420 09.11.2015</t>
  </si>
  <si>
    <t>5666 09.09.2016</t>
  </si>
  <si>
    <t xml:space="preserve">Apeductul în s. Nicoreni, r. Drochia </t>
  </si>
  <si>
    <t xml:space="preserve">Primăria Nicoreni, r. Drochia </t>
  </si>
  <si>
    <t>4803 04.07.2014</t>
  </si>
  <si>
    <t>5233 03.07.2015</t>
  </si>
  <si>
    <t>5575        șed.2 02.06.16</t>
  </si>
  <si>
    <t>Primăria Chetrosu,   r. Anenii Noi</t>
  </si>
  <si>
    <t>5124 03.07.2015</t>
  </si>
  <si>
    <t>5726 09.09.2016</t>
  </si>
  <si>
    <t xml:space="preserve">Primăria Nimoreni, r. Ialoveni </t>
  </si>
  <si>
    <t>5024 26.09.2014</t>
  </si>
  <si>
    <t>5581        șed.2 02.06.16</t>
  </si>
  <si>
    <t>5677 09.09.2016</t>
  </si>
  <si>
    <t>Primaria com. Antonesti, r. Cantemir</t>
  </si>
  <si>
    <t>4646 28.03.2014</t>
  </si>
  <si>
    <t>5079 03.07.2015</t>
  </si>
  <si>
    <t>5432 09.11.2015</t>
  </si>
  <si>
    <t>Primăria com. Botnăreşti, r. Anenii Noi</t>
  </si>
  <si>
    <t>4893 03.07.2015</t>
  </si>
  <si>
    <t>5584          șed.2 02.06.16</t>
  </si>
  <si>
    <t>5657 09.09.2016</t>
  </si>
  <si>
    <r>
      <t xml:space="preserve">Aprovizionarea cu apă potabilă a s. Mincenii de Jos  și Mincenii de Sus </t>
    </r>
    <r>
      <rPr>
        <b/>
        <sz val="10"/>
        <rFont val="Arial Cyr"/>
      </rPr>
      <t xml:space="preserve">- Etapa II  </t>
    </r>
  </si>
  <si>
    <t>Primăria Mincenii de Jos, r. Rezina</t>
  </si>
  <si>
    <t>5059 03.07.2015</t>
  </si>
  <si>
    <t>5682 09.09.2016</t>
  </si>
  <si>
    <t>Primăria s. Pelivan, r. Orhei</t>
  </si>
  <si>
    <t>4800 04.07.2014</t>
  </si>
  <si>
    <r>
      <t xml:space="preserve">Construcţia sistemului de aprovizionare cu apă șI canalizare a satelor Baurci și Chircăieștii Noi din com.  Chircăieştii Noi </t>
    </r>
    <r>
      <rPr>
        <b/>
        <sz val="10"/>
        <rFont val="Arial Cyr"/>
      </rPr>
      <t xml:space="preserve">    </t>
    </r>
    <r>
      <rPr>
        <sz val="10"/>
        <rFont val="Arial Cyr"/>
        <family val="2"/>
        <charset val="204"/>
      </rPr>
      <t xml:space="preserve">                                                                          </t>
    </r>
    <r>
      <rPr>
        <b/>
        <sz val="10"/>
        <rFont val="Arial Cyr"/>
        <family val="2"/>
        <charset val="204"/>
      </rPr>
      <t xml:space="preserve">                    </t>
    </r>
  </si>
  <si>
    <t>Primăria com. Chircăieştii Noi,   r. Căuşeni</t>
  </si>
  <si>
    <t>4889 09.11.2015</t>
  </si>
  <si>
    <t>5590             șed.2 02.06.16</t>
  </si>
  <si>
    <t>5647 09.09.2016</t>
  </si>
  <si>
    <t xml:space="preserve">Rețele de canalizare </t>
  </si>
  <si>
    <t>Primăria Cruzești, mun. Chișinău</t>
  </si>
  <si>
    <t>5731 09.09.2016</t>
  </si>
  <si>
    <r>
      <t xml:space="preserve">„Reţele de canalizare şi a staţiei de epurare din satul Ţînţăreni , r-nul Anenii Noi </t>
    </r>
    <r>
      <rPr>
        <b/>
        <sz val="10"/>
        <rFont val="Arial Cyr"/>
      </rPr>
      <t xml:space="preserve"> </t>
    </r>
    <r>
      <rPr>
        <sz val="10"/>
        <rFont val="Arial Cyr"/>
        <family val="2"/>
        <charset val="204"/>
      </rPr>
      <t xml:space="preserve">                                                </t>
    </r>
    <r>
      <rPr>
        <b/>
        <sz val="10"/>
        <rFont val="Arial Cyr"/>
        <family val="2"/>
        <charset val="204"/>
      </rPr>
      <t/>
    </r>
  </si>
  <si>
    <t>Primăria Ţînţăreni, r-l Anenii Noi</t>
  </si>
  <si>
    <t>4588 16.12.2013</t>
  </si>
  <si>
    <t>4828 04.07.2014</t>
  </si>
  <si>
    <t>4966 26.09.2014</t>
  </si>
  <si>
    <t>5049 09.11.2015</t>
  </si>
  <si>
    <t>5702 09.09.2016</t>
  </si>
  <si>
    <r>
      <t xml:space="preserve">Reabilitarea unor sectoare a rețelelor exterioare de alimentare cu apă și forarea sondei arteziene din s.Mașcăuți, r.Criuleni </t>
    </r>
    <r>
      <rPr>
        <b/>
        <sz val="10"/>
        <rFont val="Arial Cyr"/>
        <charset val="204"/>
      </rPr>
      <t xml:space="preserve">                                                             </t>
    </r>
  </si>
  <si>
    <t>Primăria Mașcăuți, r.Criuleni</t>
  </si>
  <si>
    <t>4950 03.07.2015</t>
  </si>
  <si>
    <t xml:space="preserve">Alimentarea cu apă a satelor Alexeuca și Cotiujenii Mici </t>
  </si>
  <si>
    <t>Primăria Cotiujenii Mici, r. Sîngerei</t>
  </si>
  <si>
    <t>4652 03.07.2015</t>
  </si>
  <si>
    <r>
      <t xml:space="preserve">Sistem de aprovizionare cu apă și canalizare a s. Solonceni </t>
    </r>
    <r>
      <rPr>
        <b/>
        <sz val="10"/>
        <rFont val="Arial Cyr"/>
      </rPr>
      <t xml:space="preserve">               </t>
    </r>
  </si>
  <si>
    <t>Primăria com. Solonceni, r. Rezina</t>
  </si>
  <si>
    <t>4594 28.03.2014</t>
  </si>
  <si>
    <t>4926 26.09.2014</t>
  </si>
  <si>
    <t>5058 03.07.2015</t>
  </si>
  <si>
    <t>5442 09.11.2015</t>
  </si>
  <si>
    <t>5655 09.09.2016</t>
  </si>
  <si>
    <t xml:space="preserve">Primăria Cneazevca,              r. Leova </t>
  </si>
  <si>
    <t>4792 04.07.2014</t>
  </si>
  <si>
    <t>5206 03.07.2015</t>
  </si>
  <si>
    <t>5431 09.11.2015</t>
  </si>
  <si>
    <t>5651 09.09.2016</t>
  </si>
  <si>
    <r>
      <t xml:space="preserve">Construcția rețelelor de canalizare și a stației de epurare din s. Zubrești -                     </t>
    </r>
    <r>
      <rPr>
        <b/>
        <sz val="10"/>
        <rFont val="Arial Cyr"/>
      </rPr>
      <t xml:space="preserve">                                                        </t>
    </r>
  </si>
  <si>
    <t>Primăria Zubrești,              r . Strășeni</t>
  </si>
  <si>
    <t>5012 26.09.2014</t>
  </si>
  <si>
    <t>5439 09.11.2015</t>
  </si>
  <si>
    <t>5606        șed.2 02.06.16</t>
  </si>
  <si>
    <t>5653 09.09.2016</t>
  </si>
  <si>
    <t>Primăria s. Floreni, r. Anenii Noi</t>
  </si>
  <si>
    <t>4790 03/07/2015</t>
  </si>
  <si>
    <t>5754 09.09.2016</t>
  </si>
  <si>
    <r>
      <t>Construcția rețelelor de canalizare în satele Seliște și Lucașeuca -</t>
    </r>
    <r>
      <rPr>
        <b/>
        <sz val="10"/>
        <rFont val="Arial Cyr"/>
      </rPr>
      <t xml:space="preserve">                               </t>
    </r>
    <r>
      <rPr>
        <sz val="10"/>
        <rFont val="Arial Cyr"/>
        <family val="2"/>
        <charset val="204"/>
      </rPr>
      <t xml:space="preserve">                                                     </t>
    </r>
  </si>
  <si>
    <t>Primăria Seliște, r. Orhei</t>
  </si>
  <si>
    <t>4679 03.07.2015</t>
  </si>
  <si>
    <t>5654 09.09.2016</t>
  </si>
  <si>
    <r>
      <t xml:space="preserve">Construcția rețelelor de canalizare și a unei stații de pompare în partea de nord-vest a orașului Cimișlia </t>
    </r>
    <r>
      <rPr>
        <b/>
        <sz val="10"/>
        <rFont val="Arial Cyr"/>
      </rPr>
      <t xml:space="preserve">                    </t>
    </r>
  </si>
  <si>
    <t>Primăria orașului Cimișlia</t>
  </si>
  <si>
    <t>4691 28.03.2014</t>
  </si>
  <si>
    <t>5199 03.07.2015</t>
  </si>
  <si>
    <t>5466 09.11.2015</t>
  </si>
  <si>
    <t>5739 09.09.2016</t>
  </si>
  <si>
    <t xml:space="preserve">Alimentarea cu apă a satelor din comuna Vozneseni, r. Leova </t>
  </si>
  <si>
    <t>Primăria Vozneseni, r. Leova</t>
  </si>
  <si>
    <t>4607 28.03.2014</t>
  </si>
  <si>
    <t>4871 28.04.2015</t>
  </si>
  <si>
    <t>5035 03.07.2015</t>
  </si>
  <si>
    <t>Primăria Ceadîr,                       r Leova</t>
  </si>
  <si>
    <t>5116 03.07.2015</t>
  </si>
  <si>
    <t>5691 09.09.2016</t>
  </si>
  <si>
    <t xml:space="preserve">Alimentarea cu apă a s.Sărata - Răzeși, r. Leova </t>
  </si>
  <si>
    <t>Primăria Sărata-Răzeși, r.Leova</t>
  </si>
  <si>
    <t>4614 16.12.2013</t>
  </si>
  <si>
    <t>4870 04.07.2014</t>
  </si>
  <si>
    <t>4991 26.09.2014</t>
  </si>
  <si>
    <t>5163 28.04.2015</t>
  </si>
  <si>
    <t>5326 03.07.2015</t>
  </si>
  <si>
    <t>Primăria Talmaza, r. Ștefan Vodă</t>
  </si>
  <si>
    <t>4974 03.07.2015</t>
  </si>
  <si>
    <t>5714 09.09.2016</t>
  </si>
  <si>
    <r>
      <t>Construcţia apeductului,  reţele de canalizare şi staţiei de epurare în s. Feşteliţa</t>
    </r>
    <r>
      <rPr>
        <b/>
        <sz val="10"/>
        <rFont val="Arial Cyr"/>
      </rPr>
      <t xml:space="preserve">                          </t>
    </r>
  </si>
  <si>
    <t xml:space="preserve">Primăria Feşteliţa, r. Ştefan Vodă             </t>
  </si>
  <si>
    <t>4404 06.08.2013</t>
  </si>
  <si>
    <t>4895 04.07.2014</t>
  </si>
  <si>
    <t xml:space="preserve">Reţele de apă potabilă şi canalizare în complex cu staţie de epurare, rezervor de apă şi fintina arteziana din s.Ustia, r. Dubăsari    - </t>
  </si>
  <si>
    <t>Primăria Ustia, r. Dubăsari</t>
  </si>
  <si>
    <t>4577 28.03.2014</t>
  </si>
  <si>
    <t>5131 03.07.2015</t>
  </si>
  <si>
    <t xml:space="preserve">Canalizarea edificiilor publice din satul Bocani - </t>
  </si>
  <si>
    <t>Primăria Bocani               r. Făleşti</t>
  </si>
  <si>
    <t>4477 29.10.2013</t>
  </si>
  <si>
    <t>5037 17.10.2014</t>
  </si>
  <si>
    <t xml:space="preserve">Construcţia apeductului Micăuţi-Cojuşna - </t>
  </si>
  <si>
    <t>Primăria s. Cojuşna, r. Străşeni</t>
  </si>
  <si>
    <t>4661 04.07.2014</t>
  </si>
  <si>
    <t>5262 09.11.2015</t>
  </si>
  <si>
    <t xml:space="preserve">Asigurarea cu apă potabilă şi canalizare a s. Pripiceni-Răzeşi şi Pripiceni-Curchi, r. Rezina  </t>
  </si>
  <si>
    <t>Primăria com. Pripiceni-Răzeşi, r. Rezina</t>
  </si>
  <si>
    <t>4802 09.11.2015</t>
  </si>
  <si>
    <t>5662 09.09.2016</t>
  </si>
  <si>
    <t>Primăria Plop, r. Donduşeni</t>
  </si>
  <si>
    <t>4813 04.07.2014</t>
  </si>
  <si>
    <t>5231 03.07.2015</t>
  </si>
  <si>
    <t>5449 09.11.2015</t>
  </si>
  <si>
    <t>5744 09.09.2016</t>
  </si>
  <si>
    <t xml:space="preserve">Construcția sistemului de canalizare  </t>
  </si>
  <si>
    <t>Primăria Iurceni, r. Nisporeni</t>
  </si>
  <si>
    <t>4516 16.12.2013</t>
  </si>
  <si>
    <t>5031 28.04.2015</t>
  </si>
  <si>
    <t>5328 03.07.2015</t>
  </si>
  <si>
    <t xml:space="preserve">Alimentarea cu apă potabilă a. s. Hănăsenii Noi </t>
  </si>
  <si>
    <t>Primăria Hănăsenii Noi, r. Leova</t>
  </si>
  <si>
    <t>4884 03.07.2015</t>
  </si>
  <si>
    <t>5652 09.09.2016</t>
  </si>
  <si>
    <r>
      <t>Alimentarea cu apă, canalizare și epurare a s. Sărățica Nouă</t>
    </r>
    <r>
      <rPr>
        <b/>
        <sz val="10"/>
        <rFont val="Arial Cyr"/>
      </rPr>
      <t xml:space="preserve">                                                 </t>
    </r>
  </si>
  <si>
    <t xml:space="preserve">Primăria Sărățica Nouă, r . Leova </t>
  </si>
  <si>
    <t>4459 29.10.2013</t>
  </si>
  <si>
    <t>4843 04.07.2014</t>
  </si>
  <si>
    <t>4998 17.10.2014</t>
  </si>
  <si>
    <t>5196 28.04.2015</t>
  </si>
  <si>
    <t>5332 09.11.2015</t>
  </si>
  <si>
    <t xml:space="preserve">Primăria Malinovscoe, r.  Rîşcani </t>
  </si>
  <si>
    <t>4868 03.07.2015</t>
  </si>
  <si>
    <t>5629          șed.2 02.06.16</t>
  </si>
  <si>
    <r>
      <t xml:space="preserve">Aprovizionarea cu apă potabilă şi construcţia sistemului de canalizare şi epurare în s. Logăneşti, r. Hînceşti </t>
    </r>
    <r>
      <rPr>
        <b/>
        <sz val="10"/>
        <rFont val="Arial Cyr"/>
      </rPr>
      <t xml:space="preserve">                                                             </t>
    </r>
  </si>
  <si>
    <t>Primăria Logăneşti,            r. Hînceşti</t>
  </si>
  <si>
    <t>4401 29.10.2013</t>
  </si>
  <si>
    <t xml:space="preserve">Canalizarea comunei Svetlîi                                       </t>
  </si>
  <si>
    <t>Primăria Svetlîi, r. Comrat</t>
  </si>
  <si>
    <t>5580             șed.2 02.06.16</t>
  </si>
  <si>
    <t xml:space="preserve">Construcția apeductului și a sistemului de canalizare în Baimaclia, r. Cantemir </t>
  </si>
  <si>
    <t>Primăria Baimaclia, r. Cantemir</t>
  </si>
  <si>
    <t>4788 28.03.2014</t>
  </si>
  <si>
    <t xml:space="preserve">Sistem de alimentare cu apă în s. Ciuciulea  </t>
  </si>
  <si>
    <t xml:space="preserve">Primăria Ciuciulea, r. Glodeni </t>
  </si>
  <si>
    <t xml:space="preserve">Alimentarea cu apă a satului Caracui </t>
  </si>
  <si>
    <t>Primăria Caracui, r. Hîncești</t>
  </si>
  <si>
    <t xml:space="preserve">Sistemul de canalizare din s. Mălăieşti </t>
  </si>
  <si>
    <t>Primăria s. Bălăbăneşti,    r.Criuleni</t>
  </si>
  <si>
    <t>4692 28.03.2014</t>
  </si>
  <si>
    <t>4989 26.09.2014</t>
  </si>
  <si>
    <t>5054 17.10.2014</t>
  </si>
  <si>
    <t>5192 03.07.2015</t>
  </si>
  <si>
    <r>
      <t xml:space="preserve">Construcția stației de epurare de tip Zone Umede Construite în satul Onișcani, r. Călărași - </t>
    </r>
    <r>
      <rPr>
        <b/>
        <sz val="10"/>
        <color rgb="FFFF0000"/>
        <rFont val="Arial Cyr"/>
        <charset val="204"/>
      </rPr>
      <t xml:space="preserve">Etapa III </t>
    </r>
  </si>
  <si>
    <t>Primăria Onișcani, r. Călărași</t>
  </si>
  <si>
    <r>
      <t xml:space="preserve">Construcția sistemului de aprovizionare cu apă a satului Sofia </t>
    </r>
    <r>
      <rPr>
        <b/>
        <sz val="10"/>
        <rFont val="Arial Cyr"/>
        <family val="2"/>
        <charset val="204"/>
      </rPr>
      <t xml:space="preserve">                                </t>
    </r>
  </si>
  <si>
    <t>Primăria Sofia, r.Hîncești</t>
  </si>
  <si>
    <t>4474 06.08.2013</t>
  </si>
  <si>
    <t>4739 28.03.2014</t>
  </si>
  <si>
    <t>4997 26.09.2014</t>
  </si>
  <si>
    <t>5197 28.04.2015</t>
  </si>
  <si>
    <t>5465 09.11.2015</t>
  </si>
  <si>
    <t>5650     șed.3 09.09.16</t>
  </si>
  <si>
    <t>Construcția sistemului de aprovizionare cu apă și canalizare în s.Văsieni, r.Ialoveni.</t>
  </si>
  <si>
    <t>Primăria Văsieni r.Ialoveni</t>
  </si>
  <si>
    <t>4615 28.03.2014</t>
  </si>
  <si>
    <t>4875 04.07.2014</t>
  </si>
  <si>
    <t>5243 28.04.2015</t>
  </si>
  <si>
    <t>5359 09.11.2015</t>
  </si>
  <si>
    <r>
      <t xml:space="preserve">Construcția rețelei de apeduct și canalizare în partea de nord - vest a orașului Călărași - </t>
    </r>
    <r>
      <rPr>
        <b/>
        <sz val="10"/>
        <rFont val="Arial Cyr"/>
      </rPr>
      <t xml:space="preserve">                              </t>
    </r>
  </si>
  <si>
    <t>Primăria orașului Călărași</t>
  </si>
  <si>
    <t>4640 28.03.2014</t>
  </si>
  <si>
    <t>5119 02.06.2016</t>
  </si>
  <si>
    <t xml:space="preserve">Construcția sistemului de canalizare și a stației de epurare din localitate, aprovizionarea cu apă potabilă a sectorului Badia din s. Bolohan, r. Orhei  </t>
  </si>
  <si>
    <t>Primăria Bolohan, r. Orhei</t>
  </si>
  <si>
    <t>5205 09.11.2015</t>
  </si>
  <si>
    <t xml:space="preserve">Construcția sistemului de canalizare în s. Chioselia Rusă, r Comrat </t>
  </si>
  <si>
    <t xml:space="preserve">Primăria Chioselia Rusă, r. Comrat </t>
  </si>
  <si>
    <t>5421 09.11.2015</t>
  </si>
  <si>
    <r>
      <t>F</t>
    </r>
    <r>
      <rPr>
        <sz val="10"/>
        <rFont val="Arial Cyr"/>
      </rPr>
      <t xml:space="preserve">orarea sondei arteziene, construcția sistemului de alimentare cu apă , canalizare și epurare a s. Lozova  </t>
    </r>
  </si>
  <si>
    <t>Primăria com. Lozova, r. Strășeni</t>
  </si>
  <si>
    <t>5461 09.11.2015</t>
  </si>
  <si>
    <t xml:space="preserve">Alimentarea cu apă şi canalizare în s. Năpădeni  </t>
  </si>
  <si>
    <t>Primăria s. Năpădeni              r. Ungheni</t>
  </si>
  <si>
    <t>5379 09.11.2015</t>
  </si>
  <si>
    <t>Primăria Saharna, Nouă, r. Rezina</t>
  </si>
  <si>
    <t>4645 28.03.2014</t>
  </si>
  <si>
    <t>5098 17.10.2014</t>
  </si>
  <si>
    <t>5707     șed.3 09.09.16</t>
  </si>
  <si>
    <r>
      <t xml:space="preserve">Reconstrucția apeductului în com. Ratuș. Schimbarea turnului de apă din s. Zăicanii Noi, com.Ratuș </t>
    </r>
    <r>
      <rPr>
        <b/>
        <sz val="10"/>
        <rFont val="Arial Cyr"/>
      </rPr>
      <t/>
    </r>
  </si>
  <si>
    <t>Primăria Ratuș, r.Telenești</t>
  </si>
  <si>
    <t>4157 19.12.2012</t>
  </si>
  <si>
    <t>4478 06.08.2013</t>
  </si>
  <si>
    <t>4808 04.07.2014</t>
  </si>
  <si>
    <t>5043 26.09.2014</t>
  </si>
  <si>
    <t>5208 28.04.2015</t>
  </si>
  <si>
    <t xml:space="preserve">Instalații de epurare a canalizării pentru gimnaziu și grădinița de copii </t>
  </si>
  <si>
    <t>Primăria  Cîrnățenii Noi, r. Căușeni</t>
  </si>
  <si>
    <t>4832 04.07.2014</t>
  </si>
  <si>
    <t>Construcția stațiilor de epurare a apelor reziduale -</t>
  </si>
  <si>
    <t xml:space="preserve">Primăria Crihana Veche, r. Cahul </t>
  </si>
  <si>
    <t>4855 04.07.2014</t>
  </si>
  <si>
    <t>5246 28.04.2015</t>
  </si>
  <si>
    <t xml:space="preserve">Construcția rețelelor de canalizare și a stației de epurare din s. Răzeni, r. Ialoveni </t>
  </si>
  <si>
    <t>Primăria com. Răzeni, r. Ialoveni</t>
  </si>
  <si>
    <t>4550 29.10.2013</t>
  </si>
  <si>
    <t>5111 03.07.2015</t>
  </si>
  <si>
    <t xml:space="preserve">Alimentarea cu apă a s. Vărzărești, r. Călărași- </t>
  </si>
  <si>
    <t>Primăria s. Vărzăreștii Noi, r. Călărași</t>
  </si>
  <si>
    <t>4963 03.07.2015</t>
  </si>
  <si>
    <t xml:space="preserve">Construcția unei porțiuni de apeduct </t>
  </si>
  <si>
    <t>Primăria Săiți, r. Căușeni</t>
  </si>
  <si>
    <t>4906 03.07.2015</t>
  </si>
  <si>
    <t>Construcția sistemului de canalizare și stației de epurare</t>
  </si>
  <si>
    <t>Primăria Costești, r. Ialoveni</t>
  </si>
  <si>
    <t>4287 07.03.2013</t>
  </si>
  <si>
    <t>4561 29.10.2013</t>
  </si>
  <si>
    <t>5003 03.07.2015</t>
  </si>
  <si>
    <t>Schimbarea turnului și alimentarea cu apă potabilă a s. Burlănești, r. Edineț</t>
  </si>
  <si>
    <t>Primăria com Burlănești, r. Edineț</t>
  </si>
  <si>
    <t>5025 03.07.2015</t>
  </si>
  <si>
    <t xml:space="preserve">Sistem de canalizare în s. Rîșcova, r. Criuleni </t>
  </si>
  <si>
    <t>Primăria Rîșcova, r. Criuleni</t>
  </si>
  <si>
    <t>4611 26.09.2014</t>
  </si>
  <si>
    <t>5322 03.07.2015</t>
  </si>
  <si>
    <t xml:space="preserve">Construcţia sistemului de aprovizionare cu apă potabilă şi colector de canalizare or. Durleşti </t>
  </si>
  <si>
    <t>Primăria or. Durleşti</t>
  </si>
  <si>
    <t>4907 09.11.2015</t>
  </si>
  <si>
    <t xml:space="preserve">Reţele de canalizare şi de epurare a s. Sineşti, r. Ungheni </t>
  </si>
  <si>
    <t>Primăria comunei Sineşti, r. Ungheni</t>
  </si>
  <si>
    <t>5141 03.07.2015</t>
  </si>
  <si>
    <t xml:space="preserve">Aprovizionarea cu apă a s. Nimereuca, r. Soroca </t>
  </si>
  <si>
    <t xml:space="preserve">Primăria Nimereuca, r. Soroca </t>
  </si>
  <si>
    <t>5033 03.07.2015</t>
  </si>
  <si>
    <t xml:space="preserve">Forarea a două fîntîni arteziene pentru aprovizionarea cu apă potabilă a comunei Tigheci  </t>
  </si>
  <si>
    <t>Primăria Tigheci, r. Leova</t>
  </si>
  <si>
    <t>5015 09.11.2015</t>
  </si>
  <si>
    <t xml:space="preserve">Construcţia sistemului de apeduct, canalizare şi epurare în s. Congazcicul de Sus  </t>
  </si>
  <si>
    <t>Primăria Congazcicul de Sus, r. Comrat</t>
  </si>
  <si>
    <t>4487 26.09.2014</t>
  </si>
  <si>
    <t>5244 09.11.2015</t>
  </si>
  <si>
    <t xml:space="preserve">Construcţia apeductului în satele  Bleşteni şi s. Volodeni,  r. Edineţ </t>
  </si>
  <si>
    <t>Primăria Bleşteni            r. Edineţ</t>
  </si>
  <si>
    <t>4152 07.03.2013</t>
  </si>
  <si>
    <t>4873 04.07.2014</t>
  </si>
  <si>
    <t>4979 26.09.2014</t>
  </si>
  <si>
    <t>5052 28.04.2015</t>
  </si>
  <si>
    <t>,</t>
  </si>
  <si>
    <r>
      <t xml:space="preserve"> </t>
    </r>
    <r>
      <rPr>
        <sz val="10"/>
        <rFont val="Arial Cyr"/>
        <charset val="204"/>
      </rPr>
      <t xml:space="preserve">Etapa III </t>
    </r>
  </si>
  <si>
    <r>
      <t xml:space="preserve"> </t>
    </r>
    <r>
      <rPr>
        <b/>
        <sz val="10"/>
        <rFont val="Arial Cyr"/>
        <family val="2"/>
        <charset val="204"/>
      </rPr>
      <t>Etapa IV</t>
    </r>
  </si>
  <si>
    <t xml:space="preserve">Extinderea reţelelor de apă din com. Alexandreşti, r.Rîşcani Etapa II </t>
  </si>
  <si>
    <t xml:space="preserve">Reconstrucţia staţiei de epurare în m. Comrat cu capacitate de 2200 m3/zi  </t>
  </si>
  <si>
    <r>
      <t>Complex de asigurarea cu apă potabilă a localităților din raionul Hîncești</t>
    </r>
    <r>
      <rPr>
        <b/>
        <i/>
        <sz val="10"/>
        <rFont val="Arial Cyr"/>
        <charset val="238"/>
      </rPr>
      <t xml:space="preserve"> (FAZA I - Localitățile din lunca rîului Prut)</t>
    </r>
    <r>
      <rPr>
        <b/>
        <sz val="10"/>
        <rFont val="Arial Cyr"/>
        <charset val="238"/>
      </rPr>
      <t xml:space="preserve">     Antreprenor-  - SRL "Fintex"                              </t>
    </r>
  </si>
  <si>
    <r>
      <t>Construcția sistemului de epurare și canalizare a s. Dănceni  -</t>
    </r>
    <r>
      <rPr>
        <b/>
        <sz val="10"/>
        <rFont val="Arial Cyr"/>
      </rPr>
      <t xml:space="preserve"> Etapa III</t>
    </r>
    <r>
      <rPr>
        <sz val="10"/>
        <rFont val="Arial"/>
        <family val="2"/>
        <charset val="238"/>
      </rPr>
      <t xml:space="preserve">                                </t>
    </r>
  </si>
  <si>
    <r>
      <t xml:space="preserve">Alimentarea cu apă și canalizare a s. Budești, mun. Chișinău                                      </t>
    </r>
    <r>
      <rPr>
        <b/>
        <sz val="10"/>
        <rFont val="Arial Cyr"/>
      </rPr>
      <t xml:space="preserve">   -  Apeduct - Etapa IV      </t>
    </r>
    <r>
      <rPr>
        <sz val="10"/>
        <rFont val="Arial"/>
        <family val="2"/>
        <charset val="238"/>
      </rPr>
      <t xml:space="preserve">                                            </t>
    </r>
  </si>
  <si>
    <t xml:space="preserve">Reţele de canalizare a sectorului nou (306 gospodării)                         </t>
  </si>
  <si>
    <t xml:space="preserve">Alimentarea cu apă a s. Hrușova                                                                    </t>
  </si>
  <si>
    <t xml:space="preserve">Alimentarea cu apă și construcția sistemului de canalizare a s. Heciul Vechi, r. Sîngerei, com. Alexandreni (APEDUCT)                                                  </t>
  </si>
  <si>
    <r>
      <t xml:space="preserve">Reţele magistrale de canalizare în s. Drăgusenii Noi, r. Hînceşti                                                        </t>
    </r>
    <r>
      <rPr>
        <b/>
        <sz val="10"/>
        <rFont val="Arial Cyr"/>
      </rPr>
      <t/>
    </r>
  </si>
  <si>
    <r>
      <t xml:space="preserve">Alimentarea cu apă, evacuarea și epurarea apelor uzate din com. Sîngereii Noi, r. Sîngerei </t>
    </r>
    <r>
      <rPr>
        <b/>
        <sz val="10"/>
        <rFont val="Arial Cyr"/>
      </rPr>
      <t xml:space="preserve"> </t>
    </r>
    <r>
      <rPr>
        <sz val="10"/>
        <rFont val="Arial"/>
        <family val="2"/>
        <charset val="238"/>
      </rPr>
      <t xml:space="preserve">                                                                    </t>
    </r>
  </si>
  <si>
    <t xml:space="preserve">Alimentarea cu apa potabila a com. Antonesti, r. Cantemir                                         </t>
  </si>
  <si>
    <t xml:space="preserve">Construcţia sistemului de aprovizionare cu apă  în com. Botnăreşti                                                 </t>
  </si>
  <si>
    <r>
      <t xml:space="preserve">Extinderea reţelelor de canalizare şi reutilarea staţiei de pompare din comuna Pelivan, r. Orhei   </t>
    </r>
    <r>
      <rPr>
        <b/>
        <sz val="10"/>
        <rFont val="Arial Cyr"/>
      </rPr>
      <t xml:space="preserve">  </t>
    </r>
    <r>
      <rPr>
        <sz val="10"/>
        <rFont val="Arial"/>
        <family val="2"/>
        <charset val="238"/>
      </rPr>
      <t xml:space="preserve">                                        </t>
    </r>
  </si>
  <si>
    <r>
      <t xml:space="preserve">Extinderea apeductului și sistemului de canalizare în comuna Cneazevca                                                    </t>
    </r>
    <r>
      <rPr>
        <b/>
        <sz val="10"/>
        <rFont val="Arial Cyr"/>
      </rPr>
      <t/>
    </r>
  </si>
  <si>
    <t xml:space="preserve">Construcţia reţelelor de canalizare în s. Floreni, r.Anenii Noi                                   </t>
  </si>
  <si>
    <t xml:space="preserve">Construcția rețelelor de apeduct, canalizare și stația de epurare în s. Ceadîr                                                      </t>
  </si>
  <si>
    <t xml:space="preserve">Construcția sistemului de aprovizionare cu apă a s. Talmaza                               </t>
  </si>
  <si>
    <t xml:space="preserve">Reconstrucţia şi extinderea reţelelor de apă în s. Malinovscoe, r. Rîşcani                             </t>
  </si>
  <si>
    <t xml:space="preserve">Alimentarea cu apă și canalizare a s. Saharna Nouă                        </t>
  </si>
  <si>
    <t xml:space="preserve">Reţele magistrale de canalizare şi staţia de epurare din s. Işnovăţ           </t>
  </si>
  <si>
    <t xml:space="preserve"> </t>
  </si>
  <si>
    <r>
      <t xml:space="preserve">Reutilarea staţiilor de pompare a sistemului de aprovizionare cu apa ''Soroca-Balţi" - </t>
    </r>
    <r>
      <rPr>
        <sz val="10"/>
        <rFont val="Arial Cyr"/>
      </rPr>
      <t xml:space="preserve">Etapa VI                                                      </t>
    </r>
  </si>
  <si>
    <r>
      <t>Complex de asigurarea cu apă potabilă a localităților din raionul Hîncești (FAZA I - Localitățile din lunca rîului Prut)</t>
    </r>
    <r>
      <rPr>
        <sz val="10"/>
        <rFont val="Arial"/>
        <family val="2"/>
        <charset val="238"/>
      </rPr>
      <t xml:space="preserve">   -                           </t>
    </r>
    <r>
      <rPr>
        <sz val="10"/>
        <rFont val="Arial Cyr"/>
      </rPr>
      <t xml:space="preserve">Etapa I  </t>
    </r>
  </si>
  <si>
    <r>
      <t xml:space="preserve"> </t>
    </r>
    <r>
      <rPr>
        <sz val="10"/>
        <rFont val="Arial Cyr"/>
      </rPr>
      <t xml:space="preserve">Etapa II </t>
    </r>
  </si>
  <si>
    <r>
      <t>Finisarea lucrărilor de extindere a rețelelor de canalizare începute în anul 2012 în satul Măgdăcești, r. Criuleni                                                       (</t>
    </r>
    <r>
      <rPr>
        <b/>
        <i/>
        <sz val="10"/>
        <rFont val="Arial Cyr"/>
        <charset val="204"/>
      </rPr>
      <t>Etapele I-V au fost implementate in baza altui contract de achizitii , care este finalizat)</t>
    </r>
    <r>
      <rPr>
        <b/>
        <sz val="10"/>
        <rFont val="Arial Cyr"/>
        <charset val="204"/>
      </rPr>
      <t xml:space="preserve"> </t>
    </r>
  </si>
  <si>
    <t>75-03</t>
  </si>
  <si>
    <t>Aprovizionarea cu apa</t>
  </si>
  <si>
    <r>
      <t xml:space="preserve">Aprovizionarea cu apă potabilă a s. Heciul Nou </t>
    </r>
    <r>
      <rPr>
        <b/>
        <sz val="10"/>
        <rFont val="Arial Cyr"/>
      </rPr>
      <t>,</t>
    </r>
    <r>
      <rPr>
        <b/>
        <sz val="10"/>
        <rFont val="Arial"/>
        <family val="2"/>
        <charset val="238"/>
      </rPr>
      <t xml:space="preserve"> construcția rețelelor de canalizare și stației de epurare </t>
    </r>
  </si>
  <si>
    <r>
      <t xml:space="preserve">Sistem de canalizare și epurare în satul Romănești, r. Strășeni  </t>
    </r>
    <r>
      <rPr>
        <b/>
        <sz val="10"/>
        <rFont val="Arial Cyr"/>
      </rPr>
      <t xml:space="preserve"> </t>
    </r>
    <r>
      <rPr>
        <b/>
        <sz val="10"/>
        <rFont val="Arial"/>
        <family val="2"/>
        <charset val="238"/>
      </rPr>
      <t xml:space="preserve">                                               </t>
    </r>
  </si>
  <si>
    <r>
      <t xml:space="preserve">Alimentarea cu apă şi canalizare a satelor Sagaidacul Nou și Porumbrei din com. Porumbrei, r. Cimişlia   </t>
    </r>
    <r>
      <rPr>
        <b/>
        <sz val="10"/>
        <rFont val="Arial Cyr"/>
      </rPr>
      <t xml:space="preserve">                    </t>
    </r>
    <r>
      <rPr>
        <b/>
        <sz val="10"/>
        <rFont val="Arial Cyr"/>
        <family val="2"/>
        <charset val="204"/>
      </rPr>
      <t xml:space="preserve">                                         </t>
    </r>
  </si>
  <si>
    <r>
      <t xml:space="preserve">Rețele de apeduct, canalizare și epurare în satul Molovata </t>
    </r>
    <r>
      <rPr>
        <b/>
        <sz val="10"/>
        <rFont val="Arial Cyr"/>
      </rPr>
      <t xml:space="preserve"> </t>
    </r>
    <r>
      <rPr>
        <b/>
        <sz val="10"/>
        <rFont val="Arial"/>
        <family val="2"/>
        <charset val="238"/>
      </rPr>
      <t xml:space="preserve">                                          </t>
    </r>
  </si>
  <si>
    <r>
      <t>Forarea fîntînii arteziene și reabilitarea rețelelor de apeduct din s. Todirești, com. Chetrosu</t>
    </r>
    <r>
      <rPr>
        <b/>
        <sz val="10"/>
        <rFont val="Arial Cyr"/>
      </rPr>
      <t xml:space="preserve"> </t>
    </r>
    <r>
      <rPr>
        <b/>
        <sz val="10"/>
        <rFont val="Arial"/>
        <family val="2"/>
        <charset val="238"/>
      </rPr>
      <t xml:space="preserve">                                      </t>
    </r>
    <r>
      <rPr>
        <b/>
        <sz val="10"/>
        <rFont val="Arial Cyr"/>
      </rPr>
      <t xml:space="preserve">     </t>
    </r>
    <r>
      <rPr>
        <b/>
        <sz val="10"/>
        <rFont val="Arial"/>
        <family val="2"/>
        <charset val="238"/>
      </rPr>
      <t xml:space="preserve">                                             </t>
    </r>
  </si>
  <si>
    <t xml:space="preserve">Construcția apeductului magistral de la punctul de racordare din orașul Ialoveni spre satele Sociteni, Dănceni, Suruceni, Nimoreni și Malcoci                                        </t>
  </si>
  <si>
    <r>
      <t xml:space="preserve">Alimentarea cu apă a s. Plop </t>
    </r>
    <r>
      <rPr>
        <b/>
        <sz val="10"/>
        <rFont val="Arial Cyr"/>
      </rPr>
      <t xml:space="preserve">    </t>
    </r>
    <r>
      <rPr>
        <b/>
        <sz val="10"/>
        <rFont val="Arial"/>
        <family val="2"/>
        <charset val="238"/>
      </rPr>
      <t xml:space="preserve">                                             </t>
    </r>
  </si>
  <si>
    <t>5740     09.09.16</t>
  </si>
  <si>
    <t>5738      09.09.16</t>
  </si>
  <si>
    <t>5737   09.09.16</t>
  </si>
  <si>
    <t>5736    09.09.16</t>
  </si>
  <si>
    <t>5735     09.09.16</t>
  </si>
  <si>
    <t>5710      09.09.16</t>
  </si>
  <si>
    <t>5720    09.09.16</t>
  </si>
  <si>
    <t>5717      09.09.16</t>
  </si>
  <si>
    <t>5715      09.09.16</t>
  </si>
  <si>
    <t>5713      09.09.16</t>
  </si>
  <si>
    <t>5712       09.09.16</t>
  </si>
  <si>
    <t>5703    09.09.16</t>
  </si>
  <si>
    <t>5690         09.09.16</t>
  </si>
  <si>
    <t>5668   09.09.16</t>
  </si>
  <si>
    <t>5648     9.09.16</t>
  </si>
  <si>
    <t>5436        09.09.16</t>
  </si>
  <si>
    <t>5630      02.06.16</t>
  </si>
  <si>
    <t>5623   02.06.16</t>
  </si>
  <si>
    <t>5620              02.06.16</t>
  </si>
  <si>
    <t>5619    02.06.16</t>
  </si>
  <si>
    <t>5614   02.06.16</t>
  </si>
  <si>
    <t>5627         02.06.16</t>
  </si>
  <si>
    <t>5622         02.06.16</t>
  </si>
  <si>
    <t>5612           02.06.16</t>
  </si>
  <si>
    <t>5618      02.06.16</t>
  </si>
  <si>
    <t>5621        02.06.16</t>
  </si>
  <si>
    <t>5529    09.09.16</t>
  </si>
  <si>
    <t>5644     09.09.16</t>
  </si>
  <si>
    <t>5646         09.09.16</t>
  </si>
  <si>
    <t>5628      02.06.16</t>
  </si>
  <si>
    <t>5613      02.06.16</t>
  </si>
  <si>
    <t>5610      02.06.16</t>
  </si>
  <si>
    <t>5609       02.06.16</t>
  </si>
  <si>
    <t>5608         02.06.16</t>
  </si>
  <si>
    <t>5607         02.06.16</t>
  </si>
  <si>
    <t>5605        02.06.16</t>
  </si>
  <si>
    <t>5604         02.06.16</t>
  </si>
  <si>
    <t>5602        02.06.16</t>
  </si>
  <si>
    <t>5600         02.06.16</t>
  </si>
  <si>
    <t>5593         02.06.16</t>
  </si>
  <si>
    <t>5586         02.06.16</t>
  </si>
  <si>
    <t>5585        02.06.16</t>
  </si>
  <si>
    <t>5583          02.06.16</t>
  </si>
  <si>
    <t>5579        02.06.16</t>
  </si>
  <si>
    <t>5574      02.06.16</t>
  </si>
  <si>
    <t xml:space="preserve">5573         02.06.16  </t>
  </si>
  <si>
    <t>5571           02.06.16</t>
  </si>
  <si>
    <t>5570            02.06.16</t>
  </si>
  <si>
    <t>5567          02.06.16</t>
  </si>
  <si>
    <t>5566    02.06.16</t>
  </si>
  <si>
    <t xml:space="preserve">5564           02.06.16       </t>
  </si>
  <si>
    <t xml:space="preserve">5563           02.06.16       </t>
  </si>
  <si>
    <t>5561         02.06.16</t>
  </si>
  <si>
    <t>5560      02.06.16</t>
  </si>
  <si>
    <t>5557           02.06.16</t>
  </si>
  <si>
    <t>5555                  02.06.16</t>
  </si>
  <si>
    <t>5552           02.06.16</t>
  </si>
  <si>
    <t>5546                        02.06.16</t>
  </si>
  <si>
    <t>5543        02.06.16</t>
  </si>
  <si>
    <t>5535     02.06.16</t>
  </si>
  <si>
    <t>5532     02.06.16</t>
  </si>
  <si>
    <t>5526          02.06.16</t>
  </si>
  <si>
    <t>5525          2 02.06.16</t>
  </si>
  <si>
    <t>5523        02.06.16</t>
  </si>
  <si>
    <t>5521          02.06.16</t>
  </si>
  <si>
    <t>5518        02.06.16</t>
  </si>
  <si>
    <t>5517       02.06.16</t>
  </si>
  <si>
    <t xml:space="preserve">5516     02.06.16     </t>
  </si>
  <si>
    <t>5513            02.06.16</t>
  </si>
  <si>
    <t>5511               02.06.16</t>
  </si>
  <si>
    <t>5510           02.06.16</t>
  </si>
  <si>
    <t>5508     02.06.16</t>
  </si>
  <si>
    <t>5500     02.06.16</t>
  </si>
  <si>
    <t>5499     02.06.16</t>
  </si>
  <si>
    <t>5748          09.09.16</t>
  </si>
  <si>
    <t>5752         09.09.16</t>
  </si>
  <si>
    <t>5727            09.09.16</t>
  </si>
  <si>
    <t>5741         09.09.16</t>
  </si>
  <si>
    <t>5724          09.09.16</t>
  </si>
  <si>
    <t>5719           09.09.16</t>
  </si>
  <si>
    <t>5705           09.09.16</t>
  </si>
  <si>
    <t>4496            09.09.16</t>
  </si>
  <si>
    <t>5658        09.09.16</t>
  </si>
  <si>
    <t>5645      09.09.16</t>
  </si>
  <si>
    <t>5730     09.09.16</t>
  </si>
  <si>
    <t>5721     09.09.16</t>
  </si>
  <si>
    <t>5716      09.09.16</t>
  </si>
  <si>
    <t xml:space="preserve">5708       09.09.16    </t>
  </si>
  <si>
    <t>5732     09.09.16</t>
  </si>
  <si>
    <t>5686     09.09.16</t>
  </si>
  <si>
    <t>5670      09.09.16</t>
  </si>
  <si>
    <t>5611       02.06.16</t>
  </si>
  <si>
    <t>5528           02.06.16</t>
  </si>
  <si>
    <t>5520      02.06.16</t>
  </si>
  <si>
    <t>5615          09.09.16</t>
  </si>
  <si>
    <t>5591             09.09.16</t>
  </si>
  <si>
    <t>5576            09.09.16</t>
  </si>
  <si>
    <t>5548               09.09.16</t>
  </si>
  <si>
    <t>5541        09.09.16</t>
  </si>
  <si>
    <t>5527         09.09.16</t>
  </si>
  <si>
    <t>5512              09.09.16</t>
  </si>
  <si>
    <t>5519        09.09.16</t>
  </si>
  <si>
    <t>5514            09.09.16</t>
  </si>
  <si>
    <t>5482          09.09.16</t>
  </si>
  <si>
    <t>5460     09.09.16</t>
  </si>
  <si>
    <t>5409     09.09.16</t>
  </si>
  <si>
    <t>5386     09.09.16</t>
  </si>
  <si>
    <t>5391     09.09.16</t>
  </si>
  <si>
    <t>5398      09.09.16</t>
  </si>
  <si>
    <t>5371      09.09.16</t>
  </si>
  <si>
    <t>5330     09.09.16</t>
  </si>
  <si>
    <t>5186     09.09.16</t>
  </si>
  <si>
    <t>5144      09.09.16</t>
  </si>
  <si>
    <t>5140      09.09.16</t>
  </si>
  <si>
    <t>5135      09.09.16</t>
  </si>
  <si>
    <t>4946      09.09.16</t>
  </si>
  <si>
    <t>5750       09.09.16</t>
  </si>
  <si>
    <t>5749         09.09.16</t>
  </si>
  <si>
    <t>5747         09.09.16</t>
  </si>
  <si>
    <t>5009                  28.04.15</t>
  </si>
  <si>
    <t>5091           28.04.15</t>
  </si>
  <si>
    <t>4578          16.12.13</t>
  </si>
  <si>
    <t xml:space="preserve">4842               04.07.14  </t>
  </si>
  <si>
    <t>Construcţia apeductului în satele  Ghelauza</t>
  </si>
  <si>
    <t>Primăria Ghelăuza</t>
  </si>
  <si>
    <t>Construcţia apeductului în satele  Giurgiulesti</t>
  </si>
  <si>
    <t>PrimăriaGiurgiulesti</t>
  </si>
  <si>
    <t>82</t>
  </si>
  <si>
    <t>83</t>
  </si>
  <si>
    <t xml:space="preserve">Lista proiectelor aprobate pentru finanţare şi finanţate din Fondul Ecologic Naţional pentru anul 2013-2016 la data de 31.05.2017   </t>
  </si>
  <si>
    <t>Presupus Finalizat</t>
  </si>
  <si>
    <t>Localitate</t>
  </si>
  <si>
    <t>Raion</t>
  </si>
  <si>
    <t>Regiune</t>
  </si>
  <si>
    <t>Briceni</t>
  </si>
  <si>
    <t>Basarabeasca</t>
  </si>
  <si>
    <t>Cantemir</t>
  </si>
  <si>
    <t>Centru</t>
  </si>
  <si>
    <t>Tetcani</t>
  </si>
  <si>
    <t>Nord</t>
  </si>
  <si>
    <t>Hincesti</t>
  </si>
  <si>
    <t>Ocnita</t>
  </si>
  <si>
    <t>Nistru</t>
  </si>
  <si>
    <t>Chisinau</t>
  </si>
  <si>
    <t>Apă (captaj, STAP)</t>
  </si>
  <si>
    <t>EUR</t>
  </si>
  <si>
    <t>FEN</t>
  </si>
  <si>
    <t>DA</t>
  </si>
  <si>
    <t>X</t>
  </si>
  <si>
    <t>Prut/Dunare</t>
  </si>
  <si>
    <t>Apă (transport/distribuție)</t>
  </si>
  <si>
    <t>USD</t>
  </si>
  <si>
    <t>FNDR</t>
  </si>
  <si>
    <t>NU</t>
  </si>
  <si>
    <t>NA</t>
  </si>
  <si>
    <t>Sud</t>
  </si>
  <si>
    <t>Comrat</t>
  </si>
  <si>
    <t>Canalizare (colectare)</t>
  </si>
  <si>
    <t>MDL</t>
  </si>
  <si>
    <t>USAID</t>
  </si>
  <si>
    <t>Epurare (STAU)</t>
  </si>
  <si>
    <t>B.Mondiala</t>
  </si>
  <si>
    <t>Nu se știe</t>
  </si>
  <si>
    <t>UTA Gagauzia</t>
  </si>
  <si>
    <t>Tighina (Bender)</t>
  </si>
  <si>
    <t>Apa/Canalizare</t>
  </si>
  <si>
    <t>BERD</t>
  </si>
  <si>
    <t>Transnistria</t>
  </si>
  <si>
    <t>Anenii Noi</t>
  </si>
  <si>
    <t>Apa/Canal/Epurare</t>
  </si>
  <si>
    <t>SDC</t>
  </si>
  <si>
    <t>Multi-regional</t>
  </si>
  <si>
    <t>Apa(Captaj, distrib)</t>
  </si>
  <si>
    <t>ADA</t>
  </si>
  <si>
    <t>UNDP</t>
  </si>
  <si>
    <t>Cahul</t>
  </si>
  <si>
    <t>Ag. Ceha</t>
  </si>
  <si>
    <t>Calarasi</t>
  </si>
  <si>
    <t>Ag. Slovacă</t>
  </si>
  <si>
    <t>GIZ</t>
  </si>
  <si>
    <t>Causeni</t>
  </si>
  <si>
    <t>KfW</t>
  </si>
  <si>
    <t>Cimislia</t>
  </si>
  <si>
    <t>Buget Local</t>
  </si>
  <si>
    <t>Criuleni</t>
  </si>
  <si>
    <t>Altele</t>
  </si>
  <si>
    <t>Donduseni</t>
  </si>
  <si>
    <t>Drochia</t>
  </si>
  <si>
    <t>Dubasari</t>
  </si>
  <si>
    <t>Edinet</t>
  </si>
  <si>
    <t>Falesti</t>
  </si>
  <si>
    <t>Floresti</t>
  </si>
  <si>
    <t>Glodeni</t>
  </si>
  <si>
    <t>Ialoveni</t>
  </si>
  <si>
    <t>Leova</t>
  </si>
  <si>
    <t>Nisporeni</t>
  </si>
  <si>
    <t>Orhei</t>
  </si>
  <si>
    <t>Rezina</t>
  </si>
  <si>
    <t>Riscani</t>
  </si>
  <si>
    <t>Singerei</t>
  </si>
  <si>
    <t>Soldanesti</t>
  </si>
  <si>
    <t>Soroca</t>
  </si>
  <si>
    <t>Stefan Voda</t>
  </si>
  <si>
    <t>Straseni</t>
  </si>
  <si>
    <t>Taraclia</t>
  </si>
  <si>
    <t>Telenesti</t>
  </si>
  <si>
    <t>Ungheni</t>
  </si>
  <si>
    <t>Multi-raional</t>
  </si>
  <si>
    <t>Mun. Chisinau</t>
  </si>
  <si>
    <t>Mun. Balti</t>
  </si>
  <si>
    <t>Mun. Comrat</t>
  </si>
  <si>
    <t>Mun. Tiraspol</t>
  </si>
  <si>
    <t>Speia</t>
  </si>
  <si>
    <t>Bulboaca</t>
  </si>
  <si>
    <t>Floreni</t>
  </si>
  <si>
    <t>Iordanovca</t>
  </si>
  <si>
    <t>Larga</t>
  </si>
  <si>
    <t>Slobozia Mare</t>
  </si>
  <si>
    <t>Merenii Noi</t>
  </si>
  <si>
    <t>Mereni</t>
  </si>
  <si>
    <t>Chetrosu</t>
  </si>
  <si>
    <t>Sadaclia</t>
  </si>
  <si>
    <t>Abaclia</t>
  </si>
  <si>
    <t>Chioselia Mare</t>
  </si>
  <si>
    <t>Crihana Veche</t>
  </si>
  <si>
    <t>Giurgiulesti</t>
  </si>
  <si>
    <t>Cobusca Veche                                 r. Anenii Noi</t>
  </si>
  <si>
    <t>Geamana</t>
  </si>
  <si>
    <t>Cania</t>
  </si>
  <si>
    <t>Cociulia</t>
  </si>
  <si>
    <t>Antonesti</t>
  </si>
  <si>
    <t>Baimaclia</t>
  </si>
  <si>
    <t>Ucrainca</t>
  </si>
  <si>
    <t>Ecaterinovca</t>
  </si>
  <si>
    <t>Sagaidac</t>
  </si>
  <si>
    <t>Porumbrei</t>
  </si>
  <si>
    <t>Corjova</t>
  </si>
  <si>
    <t>Frasin</t>
  </si>
  <si>
    <t>Cernoleuca</t>
  </si>
  <si>
    <t>Plop</t>
  </si>
  <si>
    <t>Antoneuca</t>
  </si>
  <si>
    <t>Dominteni</t>
  </si>
  <si>
    <t>Sofia</t>
  </si>
  <si>
    <t>Nicoreni</t>
  </si>
  <si>
    <t>Cocieri</t>
  </si>
  <si>
    <t>Molovata</t>
  </si>
  <si>
    <t>Ustia</t>
  </si>
  <si>
    <t>Corpaci</t>
  </si>
  <si>
    <t>Risipeni</t>
  </si>
  <si>
    <t>Sturzovca</t>
  </si>
  <si>
    <t>Cobani</t>
  </si>
  <si>
    <t>Fundul Galbenei</t>
  </si>
  <si>
    <t>Bobeica</t>
  </si>
  <si>
    <t>Caracui</t>
  </si>
  <si>
    <t>Tipala</t>
  </si>
  <si>
    <t>Sociteni</t>
  </si>
  <si>
    <t>Bardar</t>
  </si>
  <si>
    <t>Nimoreni</t>
  </si>
  <si>
    <t>Tomai</t>
  </si>
  <si>
    <t>Borogani</t>
  </si>
  <si>
    <t>Cneazevca</t>
  </si>
  <si>
    <t>Vozneseni</t>
  </si>
  <si>
    <t>Iurceni</t>
  </si>
  <si>
    <t>Pohrebeni</t>
  </si>
  <si>
    <t>Chiperceni</t>
  </si>
  <si>
    <t>Ivancea</t>
  </si>
  <si>
    <t>Peresecina</t>
  </si>
  <si>
    <t>Pelivan</t>
  </si>
  <si>
    <t>Bolohan</t>
  </si>
  <si>
    <t>Lalova</t>
  </si>
  <si>
    <t>Solonceni</t>
  </si>
  <si>
    <t>Singureni</t>
  </si>
  <si>
    <t>Pepeni</t>
  </si>
  <si>
    <t>Heciul Nou</t>
  </si>
  <si>
    <t>Alexandreni</t>
  </si>
  <si>
    <t>Pohoarna</t>
  </si>
  <si>
    <t>Salcia</t>
  </si>
  <si>
    <t>Baxani</t>
  </si>
  <si>
    <t>Bulboci</t>
  </si>
  <si>
    <t>Nimereuca</t>
  </si>
  <si>
    <t>Copceac</t>
  </si>
  <si>
    <t>Tudora</t>
  </si>
  <si>
    <t>Cioburciu</t>
  </si>
  <si>
    <t>Slobozia</t>
  </si>
  <si>
    <t>Ermoclia</t>
  </si>
  <si>
    <t>Talmaza</t>
  </si>
  <si>
    <t>Recea</t>
  </si>
  <si>
    <t>Lozova</t>
  </si>
  <si>
    <t>Ciulucani</t>
  </si>
  <si>
    <t>Zagarancea</t>
  </si>
  <si>
    <t>Cornova</t>
  </si>
  <si>
    <t>Gaidar</t>
  </si>
  <si>
    <t>Baccealia</t>
  </si>
  <si>
    <t>Valea Perjei</t>
  </si>
  <si>
    <t>Satul Nou</t>
  </si>
  <si>
    <t>Rediul Mare</t>
  </si>
  <si>
    <t>Gribova</t>
  </si>
  <si>
    <t>Natalievca</t>
  </si>
  <si>
    <t>Obreja Veche</t>
  </si>
  <si>
    <t>Ciuciulea</t>
  </si>
  <si>
    <t>Stolniceni</t>
  </si>
  <si>
    <t>Tigheci</t>
  </si>
  <si>
    <t>Donici</t>
  </si>
  <si>
    <t>Mitoc</t>
  </si>
  <si>
    <t>Vatici</t>
  </si>
  <si>
    <t>Pereni</t>
  </si>
  <si>
    <t>Mincenii de Jos</t>
  </si>
  <si>
    <t>Borosenii Noi</t>
  </si>
  <si>
    <t>Malinovscoe</t>
  </si>
  <si>
    <t>Glinjeni</t>
  </si>
  <si>
    <t>Popeasca</t>
  </si>
  <si>
    <t>Albota de Jos</t>
  </si>
  <si>
    <t>Verejeni</t>
  </si>
  <si>
    <t>Congazcicul de Sus</t>
  </si>
  <si>
    <t>Hirbovat</t>
  </si>
  <si>
    <t>Enichioi</t>
  </si>
  <si>
    <t>Jevreni</t>
  </si>
  <si>
    <t>Ciolacu Nou</t>
  </si>
  <si>
    <t>Cotiujenii Mici</t>
  </si>
  <si>
    <t>Botnaresti</t>
  </si>
  <si>
    <t>Ciorescu</t>
  </si>
  <si>
    <t>Tintareni</t>
  </si>
  <si>
    <t>Bascalia</t>
  </si>
  <si>
    <t>Oniscani</t>
  </si>
  <si>
    <t>Temeleuti</t>
  </si>
  <si>
    <t>Hoginesti</t>
  </si>
  <si>
    <t>Varzarestii Noi</t>
  </si>
  <si>
    <t>Porumbesti</t>
  </si>
  <si>
    <t>Capaclia</t>
  </si>
  <si>
    <t>Larguta</t>
  </si>
  <si>
    <t>Pleaseni</t>
  </si>
  <si>
    <t>Gradinita</t>
  </si>
  <si>
    <t>Chircaiestii Noi</t>
  </si>
  <si>
    <t>Cirnatenii Noi</t>
  </si>
  <si>
    <t>Saiti</t>
  </si>
  <si>
    <t>Ciugur Mingir</t>
  </si>
  <si>
    <t>Ialpujeni</t>
  </si>
  <si>
    <t>Gradiste</t>
  </si>
  <si>
    <t>Hirtopul Mare</t>
  </si>
  <si>
    <t>Isnovat</t>
  </si>
  <si>
    <t>Magdacesti</t>
  </si>
  <si>
    <t>Zaicana</t>
  </si>
  <si>
    <t>Boscana</t>
  </si>
  <si>
    <t>Balabanesti</t>
  </si>
  <si>
    <t>Izbiste</t>
  </si>
  <si>
    <t>Hrusova</t>
  </si>
  <si>
    <t>Mascauti</t>
  </si>
  <si>
    <t>Riscova</t>
  </si>
  <si>
    <t>Fintinita</t>
  </si>
  <si>
    <t>Oxentea</t>
  </si>
  <si>
    <t>Viisoara</t>
  </si>
  <si>
    <t>Burlanesti</t>
  </si>
  <si>
    <t>Blesteni</t>
  </si>
  <si>
    <t>Pinzareni</t>
  </si>
  <si>
    <t>Iscalau</t>
  </si>
  <si>
    <t>Pirlita</t>
  </si>
  <si>
    <t>Sarata Veche</t>
  </si>
  <si>
    <t>Calinesti</t>
  </si>
  <si>
    <t>Chetris</t>
  </si>
  <si>
    <t>Bocani</t>
  </si>
  <si>
    <t>Casunca</t>
  </si>
  <si>
    <t>Stefanesti</t>
  </si>
  <si>
    <t>Radulenii Vechi</t>
  </si>
  <si>
    <t>Bahrinesti</t>
  </si>
  <si>
    <t>Cotu Morii</t>
  </si>
  <si>
    <t>Buteni</t>
  </si>
  <si>
    <t>Dragusenii Noi</t>
  </si>
  <si>
    <t>Loganesti</t>
  </si>
  <si>
    <t>Rusestii Noi</t>
  </si>
  <si>
    <t>Hansa</t>
  </si>
  <si>
    <t>Varatic</t>
  </si>
  <si>
    <t>Danceni</t>
  </si>
  <si>
    <t>Vasieni</t>
  </si>
  <si>
    <t>Razeni</t>
  </si>
  <si>
    <t>Costesti</t>
  </si>
  <si>
    <t>Ceadir</t>
  </si>
  <si>
    <t>Sarata -Razesi</t>
  </si>
  <si>
    <t>Hanasenii Noi</t>
  </si>
  <si>
    <t>Saratica Noa</t>
  </si>
  <si>
    <t>Soroca, Balti</t>
  </si>
  <si>
    <t>Truseni</t>
  </si>
  <si>
    <t>Gratiesti</t>
  </si>
  <si>
    <t>mun. Chisinau</t>
  </si>
  <si>
    <t>Bacioi</t>
  </si>
  <si>
    <t>Singera</t>
  </si>
  <si>
    <t>Budesti</t>
  </si>
  <si>
    <t>Colonita</t>
  </si>
  <si>
    <t>Cruzesti</t>
  </si>
  <si>
    <t>Durlesti</t>
  </si>
  <si>
    <t>Siscani</t>
  </si>
  <si>
    <t>Marinici</t>
  </si>
  <si>
    <t>Seliste</t>
  </si>
  <si>
    <t>Balanesti</t>
  </si>
  <si>
    <t>Frunza</t>
  </si>
  <si>
    <t>Neculaeuca</t>
  </si>
  <si>
    <t>Ciocilteni</t>
  </si>
  <si>
    <t>Braviceni</t>
  </si>
  <si>
    <t>Biesti</t>
  </si>
  <si>
    <t>Malaiesti</t>
  </si>
  <si>
    <t>Trifesti</t>
  </si>
  <si>
    <t>Papauti</t>
  </si>
  <si>
    <t>Cuizauca</t>
  </si>
  <si>
    <t>Sircova</t>
  </si>
  <si>
    <t>Matiuti</t>
  </si>
  <si>
    <t>Ignatei</t>
  </si>
  <si>
    <t>Pripiceni-Razesi</t>
  </si>
  <si>
    <t>Saharna Noua</t>
  </si>
  <si>
    <t>Galaseni</t>
  </si>
  <si>
    <t>Alexandresti</t>
  </si>
  <si>
    <t>Pretuseni</t>
  </si>
  <si>
    <t>Vasileuti</t>
  </si>
  <si>
    <t>Iezarenii Vechi</t>
  </si>
  <si>
    <t>Taura Veche</t>
  </si>
  <si>
    <t>Cubolta</t>
  </si>
  <si>
    <t>Draganesti</t>
  </si>
  <si>
    <t>Singereii Noi</t>
  </si>
  <si>
    <t>Sipca</t>
  </si>
  <si>
    <t>Raspopeni</t>
  </si>
  <si>
    <t>Dobrusa</t>
  </si>
  <si>
    <t>Palanca</t>
  </si>
  <si>
    <t>Festelita</t>
  </si>
  <si>
    <t>Tataresti</t>
  </si>
  <si>
    <t>Onesti</t>
  </si>
  <si>
    <t>Galesti</t>
  </si>
  <si>
    <t>Negresti</t>
  </si>
  <si>
    <t>Romanesti</t>
  </si>
  <si>
    <t>Capriana</t>
  </si>
  <si>
    <t>Zubresti</t>
  </si>
  <si>
    <t>Cojusna</t>
  </si>
  <si>
    <t>Ghelauza</t>
  </si>
  <si>
    <t>Saratenii Vechi</t>
  </si>
  <si>
    <t>Ratus</t>
  </si>
  <si>
    <t>Valea Mare</t>
  </si>
  <si>
    <t>Busila</t>
  </si>
  <si>
    <t>Alexeevca, Lidovca</t>
  </si>
  <si>
    <t>Macaresti</t>
  </si>
  <si>
    <t>Manoilesti</t>
  </si>
  <si>
    <t>Floritoaia</t>
  </si>
  <si>
    <t>Untesti</t>
  </si>
  <si>
    <t>Cornesti</t>
  </si>
  <si>
    <t>Magurele</t>
  </si>
  <si>
    <t>Hircesti</t>
  </si>
  <si>
    <t>Napadeni</t>
  </si>
  <si>
    <t>Sinesti</t>
  </si>
  <si>
    <t>Ferapontievca</t>
  </si>
  <si>
    <t>Ceadir-Lunga</t>
  </si>
  <si>
    <t>Svetlii</t>
  </si>
  <si>
    <t>Chioselia Rusa</t>
  </si>
  <si>
    <t>Nivel finatare incl. contrib</t>
  </si>
  <si>
    <t>Bazin Hidrografic</t>
  </si>
  <si>
    <t>Beneficiar</t>
  </si>
  <si>
    <t>Există SF?</t>
  </si>
  <si>
    <t>Există Analiza impactului de mediu?</t>
  </si>
  <si>
    <t>Există Certificat de urbanism?</t>
  </si>
  <si>
    <t>Există proiect tehnic?</t>
  </si>
  <si>
    <t>Există Autorizație de Construcție</t>
  </si>
  <si>
    <t>Există Analiza Cost/ Beneficiu?</t>
  </si>
  <si>
    <t>Axistă analiza instituțională?</t>
  </si>
  <si>
    <t>Nu se aplica</t>
  </si>
  <si>
    <t>Apa - Captaj</t>
  </si>
  <si>
    <t>Apa-transport</t>
  </si>
  <si>
    <t>Canal - Tranport</t>
  </si>
  <si>
    <t xml:space="preserve">Construcția sistemului de apeduct în Hîrbovăț , r. Anenii Noi                                    </t>
  </si>
  <si>
    <t>Nr de km de retea apeduct noua</t>
  </si>
  <si>
    <t>Nr de km de retea canalizare noua</t>
  </si>
  <si>
    <t>Nr de km de retea canalizare reabilitata</t>
  </si>
  <si>
    <t>Nr de km de retea apeduct reabilitata</t>
  </si>
  <si>
    <t>Nr de fantarni (puturi) arteziene noi/reablitate</t>
  </si>
  <si>
    <t>Nr de conexiuni noi (canalizare)</t>
  </si>
  <si>
    <t>Nr de conexiuni noi (apa)</t>
  </si>
  <si>
    <t>Beneficiari nr de pers cu acces la sistem centralizat de canalziare</t>
  </si>
  <si>
    <t>Beneficiari nr de pers cu acces la sistem centralizat apa</t>
  </si>
  <si>
    <t xml:space="preserve">Alimentarea oraşului Făleşti cu apă din râul Prut </t>
  </si>
  <si>
    <t xml:space="preserve">Servicii calitative de apă şi canalizare în oraşul Otaci pentru mediu curat în regiunea de nord </t>
  </si>
  <si>
    <t>Finalizarea construcţiei apeductului magistral Bălţi-Sîngerei cu ramificaţii comunitare</t>
  </si>
  <si>
    <t>Aprovizionarea cu apă potabilă și canalizare a  locuitorilor satelor Risipeni şi Bocșa și a instituțiilor de  menire social-culturală (Fălești)</t>
  </si>
  <si>
    <t>Crearea condițiilor de aprovizionare cu apă potabilă și canalizare a locuitorilor com.Parcani,Ocolina și Radi Cereșnovăț din r-nul Soroca</t>
  </si>
  <si>
    <t xml:space="preserve">„Aprovizionarea cu servicii de apă și canalizare a locuitorilor satului Duruitoarea Veche, comuna Costești, raionul Rîșcani” </t>
  </si>
  <si>
    <t>Construcţia sistemului de canalizare în satul Duruitoarea Veche (Rîșcani)</t>
  </si>
  <si>
    <t>Renovarea staţiei de tratare a apei din or. Costeşti (Rîșcani)</t>
  </si>
  <si>
    <t>Extinderea reţelelor de canalizare in or. Costeşti (Rîșcani)</t>
  </si>
  <si>
    <t>Asigurarea dezvoltării locale durabile şi prevenirea poluării resurselor naturale prin reconstrucţia staţiei de epurare a apelor reziduale, reconstrucţia şi extinderea reţelelor de apă şi canalizare</t>
  </si>
  <si>
    <t>Dezvoltarea sistemului public de canalizare si epurare a apelor uzate la nivel intercomunitar Teleneşti</t>
  </si>
  <si>
    <t>12000 cetăţeni aprovizionaţi cu apă potabilă în 12 localităţi</t>
  </si>
  <si>
    <t>Îmbunătățirea calității vieții populației rurale prin construcția sistemelor de apă potabilă și de canalizare, regionalizarea serviciilor comunale în satele din lunca s. Lapușnița, raionul Hîncești</t>
  </si>
  <si>
    <t>Construcția stației raionale de epurare și dezvoltarea sistemului public de canalizare și epurare a apelor uzate la nivel intercomunitar (Telenești)</t>
  </si>
  <si>
    <t>Construcția și restabilirea sistemului de canalizare în or.Nisporeni,com. Vărzărești (apeduct Prut - Nisporeni)</t>
  </si>
  <si>
    <t>Reparaţia capitală a sistemului de canalizare, a staţiilor de pompare şi a staţiei de purificare din or.Cimişlia; construcţia sistemelor de canalizare, staţiilor de pompare şi reconstrucţia sistemelor de aprovizionare cu apă a s.Ecaterinovca</t>
  </si>
  <si>
    <t xml:space="preserve">Apă curată pentru comunităţile bazinului r. Prut. </t>
  </si>
  <si>
    <t>Construcția apeductului magistral Leova-Hănăseni Noi-Filipeni-Romanovca</t>
  </si>
  <si>
    <t>Îmbunătățirea managementului operațional a prestatorului se serv. Apă Canal Cahul</t>
  </si>
  <si>
    <t>Aprovizionarea cu apă potabilă s. Roșu</t>
  </si>
  <si>
    <t>Sistemului de canalizare оn satul Roşu, r.Cahul</t>
  </si>
  <si>
    <t xml:space="preserve">Construcţia apeductului central Leova – Iargara </t>
  </si>
  <si>
    <t>Reabilitarea staţiei de tratare a apei din Cahul</t>
  </si>
  <si>
    <t>or.Fălești</t>
  </si>
  <si>
    <t>or.Otaci</t>
  </si>
  <si>
    <t>s.Heciul Nou, Trifăneşti,  Sîngereii Noi, Marineşti, Mîndreştii Noi,Bilicenii Noi, Bilicenii Vechi, Vrăneşti, Lipovanca, Brejeni, Cozeşti  r. Sîngerei</t>
  </si>
  <si>
    <t>r-ul Fălești</t>
  </si>
  <si>
    <t>com.Parcani</t>
  </si>
  <si>
    <t>s. Duruitoarea Veche</t>
  </si>
  <si>
    <t>or. Costești</t>
  </si>
  <si>
    <t>or.Călărași, com. Seliștea Nouă, Seliștea Nouă.</t>
  </si>
  <si>
    <t>or.Telenești</t>
  </si>
  <si>
    <t xml:space="preserve"> s. Mănoilești, Unțești, Alexeevca, Cetîreni, Florițoaia Veche r.Ungheni</t>
  </si>
  <si>
    <t>s. Lăpușnița, r. Hîncești</t>
  </si>
  <si>
    <t xml:space="preserve">ÎM DP „Apa Canal Teleneşti”, or. Teleneşti, s. Ineşti , s. Mihalaşa, Mihalaşa Nouă </t>
  </si>
  <si>
    <t>or.Cimișlia, s.Ecaterinovca</t>
  </si>
  <si>
    <t>s. Manta, s.Crihana Veche, or. Cahul</t>
  </si>
  <si>
    <t>or. Cahul</t>
  </si>
  <si>
    <t>s. Roșu</t>
  </si>
  <si>
    <t>or. Iargara, or. Leova</t>
  </si>
  <si>
    <t>Otaci</t>
  </si>
  <si>
    <t>Parcani</t>
  </si>
  <si>
    <t>Risipeni, Bosca</t>
  </si>
  <si>
    <t>Sursa pricipala de finantare</t>
  </si>
  <si>
    <t>Duruitoarea Veche</t>
  </si>
  <si>
    <t>Costești</t>
  </si>
  <si>
    <t>Telenești</t>
  </si>
  <si>
    <t>Roșu</t>
  </si>
  <si>
    <t>Seliștea Nouă</t>
  </si>
  <si>
    <t>Mănoilești, Unțești, Alexeevca, Cetîreni, Florițoaia Veche</t>
  </si>
  <si>
    <t>Lăpușnița</t>
  </si>
  <si>
    <t xml:space="preserve">com. Vărzărești </t>
  </si>
  <si>
    <t>Chihana Veche, Manta</t>
  </si>
  <si>
    <t>Hănăseni Noi, Filipeni, Romanovca</t>
  </si>
  <si>
    <t>Iargara</t>
  </si>
  <si>
    <t>SUd</t>
  </si>
  <si>
    <t>Da</t>
  </si>
  <si>
    <t xml:space="preserve">Întreprindere municipală </t>
  </si>
  <si>
    <t>WCA Apă Şerpeni</t>
  </si>
  <si>
    <t>WCA Orheiul Vechi</t>
  </si>
  <si>
    <t>WCA Micleuşeni</t>
  </si>
  <si>
    <t>Cărpineni (Tarlichici)</t>
  </si>
  <si>
    <t>Bolțun</t>
  </si>
  <si>
    <t>Căbăiești</t>
  </si>
  <si>
    <t>Vulcănești</t>
  </si>
  <si>
    <t>Șerpeni</t>
  </si>
  <si>
    <t>Trebujeni + Butuceni + Morovaia</t>
  </si>
  <si>
    <t>Micleușeni</t>
  </si>
  <si>
    <t>Canal-Epurare</t>
  </si>
  <si>
    <t>Intermunicipal structure Izvoare</t>
  </si>
  <si>
    <t xml:space="preserve">Intermunicipal structure Cunila </t>
  </si>
  <si>
    <t>Mileşti</t>
  </si>
  <si>
    <t>Alexandru Ioan Cuza</t>
  </si>
  <si>
    <t>Cărpineni</t>
  </si>
  <si>
    <t>ApaCanal Nisporeni</t>
  </si>
  <si>
    <t xml:space="preserve">ApaCanal cahul </t>
  </si>
  <si>
    <t xml:space="preserve">Servicii comunale Floreşti </t>
  </si>
  <si>
    <t>Vertiujeni</t>
  </si>
  <si>
    <t>Cristesti</t>
  </si>
  <si>
    <t>Zona umeda construita</t>
  </si>
  <si>
    <t>6</t>
  </si>
  <si>
    <t>7</t>
  </si>
  <si>
    <t>8</t>
  </si>
  <si>
    <t>9</t>
  </si>
  <si>
    <t>10</t>
  </si>
  <si>
    <t>ZONA (Urban/Rural)</t>
  </si>
  <si>
    <t>Urban</t>
  </si>
  <si>
    <t>Rural</t>
  </si>
  <si>
    <t>Nr curent</t>
  </si>
  <si>
    <t>An prima aprobare, an incepere proiect</t>
  </si>
  <si>
    <t>An ultima aprobare, an finalizare</t>
  </si>
  <si>
    <t>23</t>
  </si>
  <si>
    <t>24</t>
  </si>
  <si>
    <t>Data aprobării</t>
  </si>
  <si>
    <t>Localitatea</t>
  </si>
  <si>
    <t>Raionul</t>
  </si>
  <si>
    <t>Cost total lucrări, lei</t>
  </si>
  <si>
    <t>Suma aprobată de Consiliul de Administrare FEN, lei</t>
  </si>
  <si>
    <t>Contribuția minimă obligatorie a beneficiarului (15% din cost), lei</t>
  </si>
  <si>
    <t>Suma totală transferată din FEN, lei</t>
  </si>
  <si>
    <t>Sold restant din FEN, lei</t>
  </si>
  <si>
    <t>Alte mențiuni</t>
  </si>
  <si>
    <t>Sursa de apa si calitatea</t>
  </si>
  <si>
    <t>9=7x15/100</t>
  </si>
  <si>
    <t>11=8-10</t>
  </si>
  <si>
    <t>12=7-8</t>
  </si>
  <si>
    <t xml:space="preserve">Reconstrucţia staţiei de epurare a apelor reziduale din s. Merenii Noi , cu utilizarea tehnologiei ZUC- zonelor umede construite </t>
  </si>
  <si>
    <t>contract de finanțare expirat la 31.12.2016 Lipsa p/v TL.</t>
  </si>
  <si>
    <t>A fost pregatit cererea de plata</t>
  </si>
  <si>
    <t>Conformă</t>
  </si>
  <si>
    <t>29.03.2019</t>
  </si>
  <si>
    <t>urmeaza a fi verificate lucrarile in teritoriu</t>
  </si>
  <si>
    <t>Cobusca Veche</t>
  </si>
  <si>
    <t>Neconformă</t>
  </si>
  <si>
    <t xml:space="preserve">Primăria Cobusca Veche                                </t>
  </si>
  <si>
    <t>Urmeaza a fi pregatita cererea de plata. Lipsa p/v TL.</t>
  </si>
  <si>
    <t>5953 05.04.2018</t>
  </si>
  <si>
    <t>A fost depusă cerere la următoarea etapă</t>
  </si>
  <si>
    <t xml:space="preserve">Construcția sistemului de apediuct în Hîrbovăț , r. Anenii Noi                                    </t>
  </si>
  <si>
    <t xml:space="preserve">Contract de finanțare expirat la 31.12.2018. Contribuția lipsește     </t>
  </si>
  <si>
    <t>Contract valabil pînă la 01.10.2019. Contribuția lipsește .</t>
  </si>
  <si>
    <t>Contract de finanțare expirat la 01.11.2017. Contribuția lipsește</t>
  </si>
  <si>
    <t xml:space="preserve">Rețele de alimentare cu apă a s. Bulboaca, r. Anenii Noi                                 </t>
  </si>
  <si>
    <t xml:space="preserve"> Volumul de lucrări prezentate spre plată 754653,47 lei , Contribuția integral prezentată </t>
  </si>
  <si>
    <t>Primăria Bulboaca</t>
  </si>
  <si>
    <t>Urmează a fi verificata contributia si pregatita cererea de plata.</t>
  </si>
  <si>
    <t xml:space="preserve">Constructia retelelor de aprovizionare de apeduct, 2 castele de apa si reparatia sondelor existente   </t>
  </si>
  <si>
    <t>5961 14.06.2018</t>
  </si>
  <si>
    <t>6151 din 29.03.2019</t>
  </si>
  <si>
    <t xml:space="preserve"> Lipsa p/v </t>
  </si>
  <si>
    <t>4893 03.07.15</t>
  </si>
  <si>
    <t>Primăria com. Botnăreşti</t>
  </si>
  <si>
    <t>5657 09.09.16</t>
  </si>
  <si>
    <t>5908 05.04.18</t>
  </si>
  <si>
    <t>A fost pregatita cererea de plata</t>
  </si>
  <si>
    <t xml:space="preserve">„Reţele de canalizare şi a staţiei de epurare din satul Ţînţăreni, r-nul Anenii Noi                                                  </t>
  </si>
  <si>
    <t>Primăria Ţînţăreni</t>
  </si>
  <si>
    <t>Contribuția neachitată în sumă de 10 338,58 lei. Contractul de finanțare expirat la 31.12.2018.</t>
  </si>
  <si>
    <t>Contract de finanțare expirat la 01.06.2017.</t>
  </si>
  <si>
    <t>Contribuția neachitată în sumă de 212 023,18 lei. Contract de finanțare expirat la 31.12.2018.</t>
  </si>
  <si>
    <t>Au fost prezentate lucrări în sumă de 438 665,99 lei din 500 000,00 lei.</t>
  </si>
  <si>
    <t xml:space="preserve"> Au fost prezentate lucrări. </t>
  </si>
  <si>
    <t>Lipsa p/v lucrari. A fost depusă cerere la următoarea etapă</t>
  </si>
  <si>
    <t>Roscani</t>
  </si>
  <si>
    <t xml:space="preserve">Reconstructia sistemului de canalizare din sat     </t>
  </si>
  <si>
    <t>Primăria s. Roșcani, r. Anenii Nou</t>
  </si>
  <si>
    <t>Contract de finanțare valabil pînă la 01.10.2019.</t>
  </si>
  <si>
    <t>4402 28.03.2014</t>
  </si>
  <si>
    <t>Lipsa p/v lucrari.</t>
  </si>
  <si>
    <t>5834 din 29.03.2019</t>
  </si>
  <si>
    <t>Calfa</t>
  </si>
  <si>
    <t xml:space="preserve">Alimentarea cu apă a două sectoare din s.Calfa, r.Anenii Noi  </t>
  </si>
  <si>
    <t>Primăria s. Calfa, r-nul Anenii Noi</t>
  </si>
  <si>
    <t>4910           28.04.15</t>
  </si>
  <si>
    <t>Contribuția achitata parțial. Urmeaza a fi pregatita cererea de plata</t>
  </si>
  <si>
    <t>Lipsa p/v de executare a lucrărilor. Lipsa contribuției. Contractul de finanțare valabil pînă la 01.10.2019.</t>
  </si>
  <si>
    <t>Casabetova</t>
  </si>
  <si>
    <t>Retele de alimentare cu apa si retea de canalizare</t>
  </si>
  <si>
    <t>Primăria Carabetovca, rl. Basarabeasca</t>
  </si>
  <si>
    <t>5854 05.04.2018</t>
  </si>
  <si>
    <t>A fost pregatita cererea de plata in suma de 27 000 lei.</t>
  </si>
  <si>
    <t>6113 din 29.03.2019</t>
  </si>
  <si>
    <t>5933 05.04.2018</t>
  </si>
  <si>
    <t>A fost pregatita cerere de plata in suma de 406 000 lei</t>
  </si>
  <si>
    <t>6111 din 29.03.2019</t>
  </si>
  <si>
    <t>5948 05.04.2018</t>
  </si>
  <si>
    <t>6126 din 29.03.2019</t>
  </si>
  <si>
    <t>6002 din 05.04.2018</t>
  </si>
  <si>
    <t>A fost pregatita cererea de plata.</t>
  </si>
  <si>
    <t xml:space="preserve">Alimentarea cu apă și construcția sistemului de canalizare                                                                  </t>
  </si>
  <si>
    <t xml:space="preserve">A fost depusă cerere pentru următoarea etapă. </t>
  </si>
  <si>
    <t>Contractul de finanțare a expirat la 31.12.2018. Contribuția lipsește .</t>
  </si>
  <si>
    <t>Contractul de finanțare a expirat la 31.12.2018.  Contribuția lipsește .</t>
  </si>
  <si>
    <t>Contractul de finanțare a expirat la 31.12.2018.  Lipsește contribuția.</t>
  </si>
  <si>
    <t xml:space="preserve">Retele de apeduct, canalizare si renovarea apeductlui de la sonda pina la turnul de apa       </t>
  </si>
  <si>
    <t>Primăria Sadovoe, mun. Bălți</t>
  </si>
  <si>
    <t>Bălți</t>
  </si>
  <si>
    <t>6051 14.06.2018</t>
  </si>
  <si>
    <t>Sadovoe</t>
  </si>
  <si>
    <t>Soldul restant la etapa IV este de 332 029,0 lei, însă  la moment nu sunt prezentate volume de lucrări executate. Termenul contract este expirat</t>
  </si>
  <si>
    <t>5063                28.04.15</t>
  </si>
  <si>
    <t xml:space="preserve">S-a prezentat la plată p/v la suma de 987007,0 lei din suma aprobată de 1328116,0 lei. Contribuța neachiatată integral. Contract de finnanțare expirat la 31.12.2017. </t>
  </si>
  <si>
    <t>Volumul de lucrări prezentate la plată în sumîă de 1963035,24 lei.</t>
  </si>
  <si>
    <t xml:space="preserve"> Contribuția lipsește.</t>
  </si>
  <si>
    <t xml:space="preserve"> Au fost prezentate la plată lucrări.</t>
  </si>
  <si>
    <t>4817 03.07.15</t>
  </si>
  <si>
    <t>Primăria Chioselia Mare</t>
  </si>
  <si>
    <t>5812 din 29.03.2019</t>
  </si>
  <si>
    <t xml:space="preserve">Construcția stațiilor de epurare a apelor reziduale </t>
  </si>
  <si>
    <t>Au fost prezentate p/v lucrari, urmeaza a fi verificate de inginer FEN.</t>
  </si>
  <si>
    <t>Primăria Giurgiulesti, r. Cahul</t>
  </si>
  <si>
    <t>4687 din 25.04.2014</t>
  </si>
  <si>
    <t>5030 din 10.10.2014</t>
  </si>
  <si>
    <t>5045 din 30.04.2014</t>
  </si>
  <si>
    <t xml:space="preserve">Au fost prezentate p/v lucrari, </t>
  </si>
  <si>
    <t>Cislita Prut</t>
  </si>
  <si>
    <t xml:space="preserve">Aprovizionarea cu apa potabila a satului </t>
  </si>
  <si>
    <t>Primăria Cîșlița-Prut, r. Cahul</t>
  </si>
  <si>
    <t xml:space="preserve">1/2982-4115 din 07.03.2013         </t>
  </si>
  <si>
    <t xml:space="preserve">1/3320-4660 din 28.03.2014   </t>
  </si>
  <si>
    <t xml:space="preserve">Au fost prezentate procese-verbale de executare a lucrărilor.Urmeaza fi pregatita cererea de plata. Neachitarea integrală a contribuției. Lipsa proces-verbal la terminarea lucrărilor. </t>
  </si>
  <si>
    <t>Conformă. Apă Canal Cantemir</t>
  </si>
  <si>
    <t>Nu este valabil contractul. Lipsește contribuția integral. Lucrări executate în volumde 474509,0 din 938897,0 lei</t>
  </si>
  <si>
    <t>Stopat</t>
  </si>
  <si>
    <t>Volumul de lucrări executate  prezentate la FEN în volum de 483160,75 lei din 850656,0 lei.</t>
  </si>
  <si>
    <t>Construcţia reţelelor exterioare de canalizare şi a staţiei de epurare a apelor uzate in s. Cociulia</t>
  </si>
  <si>
    <t>6038 14.06.2018</t>
  </si>
  <si>
    <t>Lipsa p/v de executare a lucrărilor</t>
  </si>
  <si>
    <t>Pleseni</t>
  </si>
  <si>
    <t>5863 05.04.2018</t>
  </si>
  <si>
    <t>A fost pregatita cererea de plata. Contribuția achitată parțial.</t>
  </si>
  <si>
    <t>Echichioi</t>
  </si>
  <si>
    <t>Lipsa p/v de executare a lucrărilor.</t>
  </si>
  <si>
    <t xml:space="preserve">4770 28.03.2014   </t>
  </si>
  <si>
    <t>din 05.04.2018</t>
  </si>
  <si>
    <t>Tuzara</t>
  </si>
  <si>
    <t xml:space="preserve">Constructia sistemului de canalizare in s.Selistea Noua si Tuzara </t>
  </si>
  <si>
    <t>Primăria Tuzara, rl. Călărași</t>
  </si>
  <si>
    <t>Călărași</t>
  </si>
  <si>
    <t>5688 05.04.2018</t>
  </si>
  <si>
    <t xml:space="preserve">Construcția rețlelor de canalizare și a stației de epurare a apelor uzate                                                      </t>
  </si>
  <si>
    <t>Urmează a fi efectuat transferul.</t>
  </si>
  <si>
    <t xml:space="preserve">Construcția stației de epurare de tip Zone Umede Construite în satul Onișcani, r. Călărași - Etapa III </t>
  </si>
  <si>
    <t>4831 din 21.07.2014</t>
  </si>
  <si>
    <t>5004 din 30.09.2014</t>
  </si>
  <si>
    <t>6074 din 29.03.2019</t>
  </si>
  <si>
    <t xml:space="preserve">Construcția rețelei de apeduct și canalizare în partea de nord - vest a orașului Călărași                            </t>
  </si>
  <si>
    <t>5957 sed.8 din 19.11.2018</t>
  </si>
  <si>
    <t>6145 din 29.03.2019</t>
  </si>
  <si>
    <t>Alimentarea cu apă a s. Vărzărești, r. Călărași</t>
  </si>
  <si>
    <t>Contribuția achitată parțial. Contract de finanțare expirat la 31.12.2017.</t>
  </si>
  <si>
    <t>Contract de finanțare expirat la 31.12.2017.</t>
  </si>
  <si>
    <t>5856 din 20.02.2019</t>
  </si>
  <si>
    <t>Niscani</t>
  </si>
  <si>
    <t>Construcția rețelelor de alimentare cu apă din s. Nișcani, r-nul Călărași</t>
  </si>
  <si>
    <t>Primăria Nișcani, r-nul Călărași</t>
  </si>
  <si>
    <t>5762 din 29.03.2019</t>
  </si>
  <si>
    <t>Bahmut</t>
  </si>
  <si>
    <t xml:space="preserve">Alimentarea cu apă a localității Bahmut, r.Călărași    </t>
  </si>
  <si>
    <t>Primăria s. Bahmut, r-nul Călărași</t>
  </si>
  <si>
    <t>5910 din 29.03.2019</t>
  </si>
  <si>
    <t>Tibirica</t>
  </si>
  <si>
    <t xml:space="preserve">Asigurarea cu apă potabilă a localității prin forarea unei sonde, evacuarea și epurarea apelor uzate  </t>
  </si>
  <si>
    <t>Primăria s. Țibirica, r-nul Călărași</t>
  </si>
  <si>
    <t>Căușeni</t>
  </si>
  <si>
    <t>Act. Lucrarile etapa I sunt îndeplinite la 100%</t>
  </si>
  <si>
    <t>5912 05.04.2018</t>
  </si>
  <si>
    <t>Act. Lucrarile etapa a III sunt îndeplinite la 100%. Stația de epurare n-a fost instalată.</t>
  </si>
  <si>
    <t>5816 05.04.2018</t>
  </si>
  <si>
    <t>Urmeaza a fi pregatita cererea de plata.</t>
  </si>
  <si>
    <t>Firladeni</t>
  </si>
  <si>
    <t>Reconstructia sondei si a turnului de apa</t>
  </si>
  <si>
    <t>Primăria Fîrlădeni, rl. Căușeni</t>
  </si>
  <si>
    <t>5848 05.04.2018</t>
  </si>
  <si>
    <t xml:space="preserve">Construcţia sistemului de aprovizionare cu apă șI canalizare a satelor Baurci și Chircăieștii Noi din com.  Chircăieştii Noi                                                                                                   </t>
  </si>
  <si>
    <t>5944 07.08.2018</t>
  </si>
  <si>
    <t>6140 din 29.03.2019</t>
  </si>
  <si>
    <t>Coscalia</t>
  </si>
  <si>
    <t>Aprovizionare cu apa si canalizare</t>
  </si>
  <si>
    <t>Primaria Coscalia</t>
  </si>
  <si>
    <t>4897 din 10.11.2015</t>
  </si>
  <si>
    <t>5807 05.04.2018</t>
  </si>
  <si>
    <t>Ceadir Lunga</t>
  </si>
  <si>
    <t>Ceadîr - Lunga</t>
  </si>
  <si>
    <t>5938 05.04.2018</t>
  </si>
  <si>
    <t xml:space="preserve">Urmează a fi efectuat transferul în sumă de 317 577,04 lei. </t>
  </si>
  <si>
    <t>Ceadir Lunga Raion</t>
  </si>
  <si>
    <t xml:space="preserve">Extinderea sistemului de canalizare în Ceadîr-Lunga                                             </t>
  </si>
  <si>
    <t>A depus cerere de finanțare la următoarea etapă</t>
  </si>
  <si>
    <t>5890 05.04.2018</t>
  </si>
  <si>
    <t xml:space="preserve">Alimentarea cu apă a unor sectoare din comuna Trușeni </t>
  </si>
  <si>
    <t>Chișinău</t>
  </si>
  <si>
    <t>Se prevede să fie dat în gestiunea Apă Canal Chișinău</t>
  </si>
  <si>
    <t>Volumul de lucrări prezentate spre plată 529445,85 lei din 673472,0 lei. Contract de finanțare expirat la 31.12.2017.</t>
  </si>
  <si>
    <t>Ciorascu</t>
  </si>
  <si>
    <t>A fost depusă cerere de solicitare a grantului la următoarea etapă.</t>
  </si>
  <si>
    <t>Lucrările la proiect sunt stopate,  Beneficiarul este în litigiu cu operatorul economic.</t>
  </si>
  <si>
    <t>Aqua Nord</t>
  </si>
  <si>
    <t>Apele Moldovei Soroca Balti</t>
  </si>
  <si>
    <t>5385 din 11.12.2015</t>
  </si>
  <si>
    <t xml:space="preserve">Reutilarea staţiilor de pompare a sistemului de aprovizionare cu apa ''Soroca-Balţi" - Etapa VI                                                      </t>
  </si>
  <si>
    <t>Apele Moldovei Lunca PRut</t>
  </si>
  <si>
    <r>
      <t>Complex de asigurarea cu apă potabilă a localităților din raionul Hîncești</t>
    </r>
    <r>
      <rPr>
        <b/>
        <i/>
        <sz val="13"/>
        <rFont val="Arial"/>
        <family val="2"/>
        <charset val="204"/>
      </rPr>
      <t xml:space="preserve"> (FAZA I - Localitățile din lunca rîului Prut)</t>
    </r>
    <r>
      <rPr>
        <b/>
        <sz val="13"/>
        <rFont val="Arial"/>
        <family val="2"/>
        <charset val="204"/>
      </rPr>
      <t xml:space="preserve">     Antreprenor-  - SRL "Fintex"                              </t>
    </r>
  </si>
  <si>
    <t>Act întocmit , s-a participat la ședință în or. Hîncești, costul proiectului a fost majorat, Dosarul a fost verificat de Inspecția financiară, a fost transmis la CNA și Serviciul Fiscal de Stat.</t>
  </si>
  <si>
    <t>Potabilă.r. Prut</t>
  </si>
  <si>
    <t>Complex de asigurarea cu apă potabilă a localităților din raionul Hîncești (FAZA I - Localitățile din lunca rîului Prut)   -                           Etapa I I</t>
  </si>
  <si>
    <t xml:space="preserve">Complex de asigurarea cu apă potabilă a localităților din raionul Hîncești (FAZA I - Localitățile din lunca rîului Prut)   -                           Etapa III  </t>
  </si>
  <si>
    <t>6005 din 09.07.2018</t>
  </si>
  <si>
    <t xml:space="preserve">Volumul de lucrări prezentate spre plată </t>
  </si>
  <si>
    <t>Vadul lui Voda</t>
  </si>
  <si>
    <t>Primăria orașului Vadul lui Vodă, mun Chișinău</t>
  </si>
  <si>
    <t>4201                        16.12.13</t>
  </si>
  <si>
    <t>4915                   26.09.14</t>
  </si>
  <si>
    <t>5665      09.09.16</t>
  </si>
  <si>
    <t xml:space="preserve">Alimentarea cu apă și canalizare a s. Budești, mun. Chișinău                                         -  Apeduct - Etapa IV                                                  </t>
  </si>
  <si>
    <t>Conformă Apă Canal Chișinău</t>
  </si>
  <si>
    <t>5874 05.04.2018</t>
  </si>
  <si>
    <t>6143 din 29.03.2019</t>
  </si>
  <si>
    <t>Finalizat P /v RF la data de 29,07.2016</t>
  </si>
  <si>
    <t>Apă Canal Chișinău</t>
  </si>
  <si>
    <t xml:space="preserve">Rețele de canalizare în com.  Cruzești </t>
  </si>
  <si>
    <t>m.Chișinău</t>
  </si>
  <si>
    <t>5021 17.10.2014</t>
  </si>
  <si>
    <t>5175 09.11.2015</t>
  </si>
  <si>
    <t>5592 02.06.2016</t>
  </si>
  <si>
    <t>5731  09.09.16</t>
  </si>
  <si>
    <t>5873 05.04.2018</t>
  </si>
  <si>
    <t>Finisat</t>
  </si>
  <si>
    <t>Cimișlia</t>
  </si>
  <si>
    <t>5071          28.04.15</t>
  </si>
  <si>
    <t>Proiectul este în derulare, este depusă cererea  pt etapa următoare</t>
  </si>
  <si>
    <t xml:space="preserve">5364 14.06.2018 </t>
  </si>
  <si>
    <t>Lipsa p/v</t>
  </si>
  <si>
    <t>A fost depusă cerere  la următoarea etapă.</t>
  </si>
  <si>
    <t>Ciucur Mingir</t>
  </si>
  <si>
    <t>lipsa achiziții publice</t>
  </si>
  <si>
    <t>Lucrări nu se execută</t>
  </si>
  <si>
    <t>5868 05.04.2018</t>
  </si>
  <si>
    <t>5840 14.06.2018</t>
  </si>
  <si>
    <t>6095 din 29.03.2019</t>
  </si>
  <si>
    <t>Contract la31.12.2018. Contribuția este achitata partial.  A fost depusă cerere la următoarea etapă.</t>
  </si>
  <si>
    <t xml:space="preserve">Alimentarea cu apă şi canalizare a satelor Sagaidacul Nou și Porumbrei din com. Porumbrei, r. Cimişlia                                                                </t>
  </si>
  <si>
    <t>5870 09.08.2018</t>
  </si>
  <si>
    <t xml:space="preserve">Construcția rețelelor de canalizare și a unei stații de pompare în partea de nord-vest a orașului Cimișlia                     </t>
  </si>
  <si>
    <t>5935 05.04.2018</t>
  </si>
  <si>
    <t>Contract la 31.12.2016 A fost alocat doar avans-10%, lipsa p/v de executare a lucrărilor.</t>
  </si>
  <si>
    <t xml:space="preserve">Construcţia turnului de apă si a reţelelor de apeduct in or. Comrat </t>
  </si>
  <si>
    <t>Lipsa p/v TL</t>
  </si>
  <si>
    <t>Au fost prezentate p/v lucrari, urmeaza afi verificate de inginer FEN.</t>
  </si>
  <si>
    <t>5808 05.04.2018</t>
  </si>
  <si>
    <t>Au fost prezentate p/v lucrari</t>
  </si>
  <si>
    <t>5815 05.04.2018</t>
  </si>
  <si>
    <t>A fost depusa cerere pentru urmatoarea etapa.</t>
  </si>
  <si>
    <t>6022 05.04.2018</t>
  </si>
  <si>
    <t>Construcția sistemului  de alimentare cu apă, canalizare și epurare</t>
  </si>
  <si>
    <t>5862 05.04.2018</t>
  </si>
  <si>
    <t>5800 05.04.2018</t>
  </si>
  <si>
    <t>6124 din 29.03.2019</t>
  </si>
  <si>
    <t>Contract 31.12.2017</t>
  </si>
  <si>
    <t>Magadacesti</t>
  </si>
  <si>
    <r>
      <t>Finisarea lucrărilor de extindere a rețelelor de canalizare începute în anul 2012 în satul Măgdăcești, r. Criuleni                                                       (</t>
    </r>
    <r>
      <rPr>
        <b/>
        <i/>
        <sz val="13"/>
        <rFont val="Arial"/>
        <family val="2"/>
        <charset val="204"/>
      </rPr>
      <t>Etapele I-V au fost implementate in baza altui contract de achizitii , care este finalizat)</t>
    </r>
    <r>
      <rPr>
        <b/>
        <sz val="13"/>
        <rFont val="Arial"/>
        <family val="2"/>
        <charset val="204"/>
      </rPr>
      <t xml:space="preserve"> </t>
    </r>
  </si>
  <si>
    <t>5366    02.06.16</t>
  </si>
  <si>
    <t>5699      09.09.16</t>
  </si>
  <si>
    <t>5799 05.04.2018</t>
  </si>
  <si>
    <t>Etapa VIII</t>
  </si>
  <si>
    <t>Act întocmit la fața locului . Lucrarile  din etapa I sunt îndeplinite la 100%, achitate integral</t>
  </si>
  <si>
    <t>A depus cerere de finanțare la următoarea etapă.</t>
  </si>
  <si>
    <t>5795 05.04.2018</t>
  </si>
  <si>
    <t xml:space="preserve">Act. Lucrarile lucrările sunt îndeplinite la 81%  </t>
  </si>
  <si>
    <t>Lipsa p/v la TL. Contribuția achiată parțial în sumă de   88 639,92 din suma de 176 470,59 lei. Contract expirat</t>
  </si>
  <si>
    <t xml:space="preserve">Sistem de canalizare în satul Bălăbăneti, r. Criuleni </t>
  </si>
  <si>
    <t>5895 05.04.2018</t>
  </si>
  <si>
    <t xml:space="preserve">Construcția rețelelor de apeduct și canalizare în s.Izbiște                                   </t>
  </si>
  <si>
    <t>5825 din 29.03.2019</t>
  </si>
  <si>
    <t xml:space="preserve"> Contribuția este prezentată parțial </t>
  </si>
  <si>
    <t>A fost transferat doar avans  10 %. La moment lucrări executate nu s-au prezentat. Contract expirat.</t>
  </si>
  <si>
    <t xml:space="preserve">Reabilitarea unor sectoare a rețelelor exterioare de alimentare cu apă și forarea sondei arteziene din s.Mașcăuți, r.Criuleni                                                              </t>
  </si>
  <si>
    <t xml:space="preserve"> Volumul de lucrări integral prezentat.Contribuția parțial prezentată  290645 din 482659,0 lei. </t>
  </si>
  <si>
    <t>Spotat</t>
  </si>
  <si>
    <t>Lipsa contribuției. Lipsa p/v de executare a lucrărilor.</t>
  </si>
  <si>
    <t>Dondușeni</t>
  </si>
  <si>
    <t>Finalizat  volumul Etapei 1 si achitat integral</t>
  </si>
  <si>
    <t>A depus cerere de solicitare a grantului la următoarea etapă.</t>
  </si>
  <si>
    <t>5930 din 05.04.2018</t>
  </si>
  <si>
    <t xml:space="preserve">Alimentarea cu apă a s. Cernoleuca                                                        </t>
  </si>
  <si>
    <t>stopat</t>
  </si>
  <si>
    <t xml:space="preserve">Volumul de lucrări prezentate spre plată 1053723,0 lei , Factura fiscală la suma de 992666,0 lei.  Contribuția  integral prezentată. </t>
  </si>
  <si>
    <t>Primararia a scris scrisoare ca nu are nevoie de finanțarea etapei date.</t>
  </si>
  <si>
    <t>Corbu</t>
  </si>
  <si>
    <t xml:space="preserve">Aprovizionarea cu apa a satului </t>
  </si>
  <si>
    <t>Primăria Corbu, rl. Dondușeni</t>
  </si>
  <si>
    <t>6049 05.04.2018</t>
  </si>
  <si>
    <t>6081 din 29.03.2019</t>
  </si>
  <si>
    <t>lipsa p/v</t>
  </si>
  <si>
    <t xml:space="preserve">Aprovizionarea cu apa, canalizare si statia de epurare din sat </t>
  </si>
  <si>
    <t>Total pe obiect executate lucrari de 6 814 000,0 lei circa89,5 % , la moment se lucreaza asupra pregatirii obiectului catre comisia de RTL, datorii catre antreprenor - lipsa contributiei si deja expirat contractul.</t>
  </si>
  <si>
    <t>A fost finalizat proiectul "Aprovizionarea cu apă în s. Plop, r-nul Dondușeni". P/v RF nr. 01 din 21.11.2017. În derulare e proiectul "Construcția sistemului de canalizare și stația de epurare din sat"</t>
  </si>
  <si>
    <t>5835 05.04.2018</t>
  </si>
  <si>
    <t>Ridicate de procuratura</t>
  </si>
  <si>
    <t xml:space="preserve">Reconstructia Statiei de Epurare </t>
  </si>
  <si>
    <t>Primaria or.Donduseni</t>
  </si>
  <si>
    <t>4049 din 04.04.12</t>
  </si>
  <si>
    <t>4900 din 31.12.13</t>
  </si>
  <si>
    <t>Obiectul finalizat RTL 06,10,2016. Finalizat</t>
  </si>
  <si>
    <t>P/v TL și RF nr. 1 din 04.12.2017</t>
  </si>
  <si>
    <t>Finalizat</t>
  </si>
  <si>
    <t xml:space="preserve">Volumul de lucrări executate prezentate spre plată 298478,36 lei din 323384,0 lei.  Contribuția neachitata integral. </t>
  </si>
  <si>
    <t>5750       09.09.2016</t>
  </si>
  <si>
    <t>Primăria Dominteni</t>
  </si>
  <si>
    <t>5991 05.04.2018</t>
  </si>
  <si>
    <t>Au fost prezentate p/v lucarri, urmeaza afi verificate de inginer FEN.</t>
  </si>
  <si>
    <t>5839 din 05.04.2018</t>
  </si>
  <si>
    <t>Lipsa p/v de executare a lucrărilor, contribuția lipsește parțial</t>
  </si>
  <si>
    <t>Suri</t>
  </si>
  <si>
    <t>Forarea sondelor arteziene și construcția rețelelor de apeduct în comuna Șuri, rl. Drochia</t>
  </si>
  <si>
    <t>Primăria Șuri, rl., Drochia</t>
  </si>
  <si>
    <t>Lipsa achizitii publice</t>
  </si>
  <si>
    <t>5733 14.06.2018</t>
  </si>
  <si>
    <t>Maramovoca</t>
  </si>
  <si>
    <t>Alimentarea cu apa a satului</t>
  </si>
  <si>
    <t>Primăria Maramonovca, rl. Drochia</t>
  </si>
  <si>
    <t>5778 14.06.2018</t>
  </si>
  <si>
    <t>5981 05.04.2018</t>
  </si>
  <si>
    <t xml:space="preserve">  3 879 790,15</t>
  </si>
  <si>
    <t>Volumele de lucrari aprobate in 3 Etape executate si achitate, expirat termenul contractului</t>
  </si>
  <si>
    <t>La plată lucrări în sumă de     967 025,56 lei. Contribuția achiaită integral.</t>
  </si>
  <si>
    <t>5826 05.04.2018</t>
  </si>
  <si>
    <t>Mindic</t>
  </si>
  <si>
    <t xml:space="preserve">Forarea sondei arteziene în s. Mîndîc, r-nul Drochia </t>
  </si>
  <si>
    <t>Primăria s. Mîndîc, r-nul Drochia</t>
  </si>
  <si>
    <t>Dubăsari</t>
  </si>
  <si>
    <t>Au fost prezentate la plată lucrări. Urmeaza a fi pregatita cererea de plata.</t>
  </si>
  <si>
    <t xml:space="preserve">Rețele de apeduct, canalizare și epurare în satul Molovata                                            </t>
  </si>
  <si>
    <t>A fost pregatita cererea de plata. A fost depusă cerere la următoarea etapă</t>
  </si>
  <si>
    <t xml:space="preserve">Reţele de apă potabilă şi canalizare în complex cu staţie de epurare, rezervor de apă şi fintina arteziana din s.Ustia, r. Dubăsari    </t>
  </si>
  <si>
    <t xml:space="preserve">Construcţia reţelei de apă potabilă a s.Viişoara                                                           </t>
  </si>
  <si>
    <t>Primăria Viişoara,      rl.Edineţ</t>
  </si>
  <si>
    <t>Edineț</t>
  </si>
  <si>
    <t>5861 05.04.2018</t>
  </si>
  <si>
    <t>Aprobate 2 Etape lucrarile executate si receptionate la 12,2016 dar ne achitat pe deplin din lipsa contributiei, la moment nu se executa lucrarile</t>
  </si>
  <si>
    <t>5833 05.04.2018</t>
  </si>
  <si>
    <t>LA finisare</t>
  </si>
  <si>
    <t>Tirnova</t>
  </si>
  <si>
    <t xml:space="preserve">Proiectarea retelei de alimentare cu apa </t>
  </si>
  <si>
    <t>Primăria Tîrnova, rl. Edineț</t>
  </si>
  <si>
    <t>6032 05.04.2018</t>
  </si>
  <si>
    <t>6150 din 29.03.2019</t>
  </si>
  <si>
    <t xml:space="preserve">Toate volumele la 4 Etape aprobate cu contributia 4 810 000,0 lei sunt executate , receptionate la 23,07,2015 si achitate pe deplin. </t>
  </si>
  <si>
    <t>Lopatnic</t>
  </si>
  <si>
    <t xml:space="preserve">Constructia apeductului     </t>
  </si>
  <si>
    <t>Primăria s. Lopatnic, r. Edineț</t>
  </si>
  <si>
    <t>5544 10.08.2018</t>
  </si>
  <si>
    <t>Lucrări prezentate la plată în sumă de   1 717 073,66 lei din 2 000 000,00 lei</t>
  </si>
  <si>
    <t>6044 din 29.03.2019</t>
  </si>
  <si>
    <t>Zabriceni</t>
  </si>
  <si>
    <t xml:space="preserve">Constructia retelelor de alimentare cu apa si canalizare din s. Zabriceni, r-nul Edinet   </t>
  </si>
  <si>
    <t>Primăria s. Zăbriceni, r-nul Edineț</t>
  </si>
  <si>
    <t>Fălești</t>
  </si>
  <si>
    <t>Aprobat la 02,2016 Et 3, , masuri pentru finalizarea lucrarilor nu se intreprind, expirat contr. 31,12,2016, Achitat integral volumul de lucrări executate. Contribuția lipsește parțial.</t>
  </si>
  <si>
    <t>Termenul contractului nu este valabil.   Contribuția lipsește parțial.     A fost depusă cerere la următoarea etapă</t>
  </si>
  <si>
    <t xml:space="preserve">Alimentarea cu apă a s. Işcălău, rl. Făleşti                                                </t>
  </si>
  <si>
    <t xml:space="preserve">Alimentarea cu apă a s. Doltu, rl. Făleşti                                                      </t>
  </si>
  <si>
    <t>La 06,2016 a fost aprobat 822 900,0 lei Etapa 5,se prevedea retea de apeduct a unui sector din sat cu retele deja existente de apa unde consumatorii au refuzat retea noua. Volumele de  lucrari executate constituea circa 10% din suma totala, apoi   antreprenorului fortat  nu eau permis sa execute lucrarile...</t>
  </si>
  <si>
    <t>Lipsa contribuției</t>
  </si>
  <si>
    <t>Apă potabilă</t>
  </si>
  <si>
    <t>5941 05.04.2018</t>
  </si>
  <si>
    <t>Lipsa  contribuției</t>
  </si>
  <si>
    <t>Catranic</t>
  </si>
  <si>
    <t xml:space="preserve">Alimentarea cu apa si epurarea apelor uzate   </t>
  </si>
  <si>
    <t>Primăria Catranîc, rl. Fălești</t>
  </si>
  <si>
    <t>4909 05.04.2018</t>
  </si>
  <si>
    <t>6109 șed. 8 din 19.11.2018</t>
  </si>
  <si>
    <t>P/V executate</t>
  </si>
  <si>
    <t>Hincesti (sat)</t>
  </si>
  <si>
    <t>Izvoare</t>
  </si>
  <si>
    <t>Lucrari executate la Etapa 1  A expirat termenul contractului</t>
  </si>
  <si>
    <t>Lucrari executateprezentate la FEN 959022,96 lei din 1644650,0 lei, factura fiscală la suma de 899 651,00 lei . Contribuția prezentată la suma de 160230,0 lei din 290232,0 lei.  A fost depusă cerere la următoarea etapă</t>
  </si>
  <si>
    <t>Natalieva</t>
  </si>
  <si>
    <t>Finalizate si achitate volumul lurarilor Etapei 1, lucrari in avans si la moment se prelungesc lucrarile</t>
  </si>
  <si>
    <t>În magistrala Put - Fălești</t>
  </si>
  <si>
    <t>5936 05.04.2018</t>
  </si>
  <si>
    <t>p/v executate</t>
  </si>
  <si>
    <t>Conformă Magistrala Prut - Fălești</t>
  </si>
  <si>
    <t>5897 din 05.04.2018</t>
  </si>
  <si>
    <t xml:space="preserve">  2 524 375,45</t>
  </si>
  <si>
    <t>Ciolacul nou</t>
  </si>
  <si>
    <t>Finalizat Etapa 1 ne achitat</t>
  </si>
  <si>
    <t>Finalizat Etapa 1, ne achitat complet si se lucreaza in avans</t>
  </si>
  <si>
    <t>5894 05.04.2018</t>
  </si>
  <si>
    <t>Constructia sistemului de canalizare</t>
  </si>
  <si>
    <t>4766 04.07.2014</t>
  </si>
  <si>
    <t>5843 05.04.2018</t>
  </si>
  <si>
    <t>5898 14.06.2018</t>
  </si>
  <si>
    <t>5940 05.04.2018</t>
  </si>
  <si>
    <t>Falestii noi</t>
  </si>
  <si>
    <t xml:space="preserve">Construcția sistemului de apeduct canalizare și epurare în s. Făleștii Noi                                    </t>
  </si>
  <si>
    <t>Urmeaza a fi verificata contributia.</t>
  </si>
  <si>
    <t>5878 05.04.2018</t>
  </si>
  <si>
    <t>Urmeaza a fi verificate p/v.</t>
  </si>
  <si>
    <t>Volumele de lucrari aprobate in 8 Etape sunt executate numai 7 etape si achitate minus lipsa contributiei partiala la etapele 6 si 7, lipsa achitarilor cu antreprenorul acestei datorii nu da posibilitatea executarii volumelor etapei 8 in suma de 2 000 000,00 lei</t>
  </si>
  <si>
    <t>Apeduct Prut - Fălești</t>
  </si>
  <si>
    <t xml:space="preserve"> Contribuția este prezentată integral.</t>
  </si>
  <si>
    <t>Volumele de lucrari aprobate in 8 Etape sunt executate numai 7 etape si achitate minus lipsa contributiei partiala la etapele 6 si 7, lipsa surselor financiareîmpiedică executarii volumelor etapei 8 in suma de 2 000 000,00 lei</t>
  </si>
  <si>
    <t>5883 din 29.03.2019</t>
  </si>
  <si>
    <t xml:space="preserve">Canalizarea edificiilor publice din satul Bocani </t>
  </si>
  <si>
    <t>La moment faza de executie a lucrarilor pe obiect este de circa 84 %, necesar lucrari pentru conectarea St.de Epurare la energia electrica, amenajarea teritoriului, drumul de acces si pregatirea obiectului pentru punerea in functie…, contributia este prezentata, verificata  expirat termenul contractului.</t>
  </si>
  <si>
    <t>Lipsa p/v de executare a lucrărilor. Contribuția achitată parțial. Contract expirat la 31.12.2017.</t>
  </si>
  <si>
    <t>Cu primar. Problema cu  antreprenor conectare la energie electr.</t>
  </si>
  <si>
    <t>Consiliul Raional Falesti</t>
  </si>
  <si>
    <t>La moment lucrarile aprobate la 10,2014  din FEN in suma de 10 000 000,0 lei sunt executate 6 669 956,17 lei la 09,2016  si achitate la 05,2017. Din 09,2016 lucrarile nu se executa.Sa inaintat spre plata un volum de lucrari executate cu alt antreprenor din suma aprobata si executate lucrari pina in prezent cu primul antreprenor.  Nu este clar in cazul dat de ce beneficiarul nu receptioneaza Faza I la acest obiect avind in vedere ca lucrarile proiectului modificat si achizionat prevede o perioada de inca 3 ani pina la Faza finala</t>
  </si>
  <si>
    <t>Conformă. Magistrala Prut - Fălești</t>
  </si>
  <si>
    <t>3176 din 23.01.2010</t>
  </si>
  <si>
    <t>Falesti Raion</t>
  </si>
  <si>
    <t>3671 din 01.08.2011</t>
  </si>
  <si>
    <t>4146 din 20.03.2013</t>
  </si>
  <si>
    <t>4482 din 19.09.2013</t>
  </si>
  <si>
    <t>Etapa IV</t>
  </si>
  <si>
    <t>4771 din 08.10.2014</t>
  </si>
  <si>
    <t xml:space="preserve">Lipsa p/v </t>
  </si>
  <si>
    <t>Alexeevca</t>
  </si>
  <si>
    <t xml:space="preserve">Constructia sistemului de alimentare cu apa  </t>
  </si>
  <si>
    <t>Primăria Alexeevca, rl. Florești</t>
  </si>
  <si>
    <t>Florești</t>
  </si>
  <si>
    <t>Apă Canal Florești</t>
  </si>
  <si>
    <t>6010 14.06.2018</t>
  </si>
  <si>
    <t>Primăria Alexeevca</t>
  </si>
  <si>
    <t>6110 din 29.03.2019</t>
  </si>
  <si>
    <t>Conducta Florești - Alexeevca. Apă potabilă</t>
  </si>
  <si>
    <t>Primăria Rădulenii Vechi</t>
  </si>
  <si>
    <t>6135 din 29.03.2019</t>
  </si>
  <si>
    <t xml:space="preserve">Extinderea apeductului în orașul Florești                                                  </t>
  </si>
  <si>
    <t>Volumele de lucrari sunt executate deja, practic si pentru tot obiectul</t>
  </si>
  <si>
    <t>6001 05.04.2018</t>
  </si>
  <si>
    <t xml:space="preserve"> din 29.03.2019</t>
  </si>
  <si>
    <t>Construcția segmentului aducțiunii Gura Căinarului - Florești, amplasat în or. Florești, str. Independenței</t>
  </si>
  <si>
    <t>Ciripcau</t>
  </si>
  <si>
    <t xml:space="preserve">Rețele de aprovizionare cu apă potabilă a populației din s. Ciripcău, r-nul Florești       </t>
  </si>
  <si>
    <t>Primăria Ciripcău, rl. Florești</t>
  </si>
  <si>
    <t>6059 14.06.2018</t>
  </si>
  <si>
    <t>6146 din 29.03.2019</t>
  </si>
  <si>
    <t xml:space="preserve">etapa II  </t>
  </si>
  <si>
    <t>Lipsa achiziții publice</t>
  </si>
  <si>
    <t>N- a fost selectat operatorul economic</t>
  </si>
  <si>
    <t>Lipsa facturii fiscale la suma integrală,lipsește contribuția, lipsește p/v terminare a lucrărilor. Contract expirat</t>
  </si>
  <si>
    <t>Cu contabil ,problema cu antreprenor</t>
  </si>
  <si>
    <t>Petrunea</t>
  </si>
  <si>
    <t xml:space="preserve">Constructia sistemului de canalizare a apelor uzate </t>
  </si>
  <si>
    <t>Primăria Petrunea, rl. Glodeni</t>
  </si>
  <si>
    <t>5801 23.11.2017</t>
  </si>
  <si>
    <t>6104 șed. 8 din 19.11.2018</t>
  </si>
  <si>
    <t xml:space="preserve">Reţeaua de aprovizionare cu apă şi canalizare, forarea sondei arteziene                                                          </t>
  </si>
  <si>
    <t>Lucrări executate în volum de 997 425,0 lei din 1 000 000,0 lei</t>
  </si>
  <si>
    <t xml:space="preserve">Au fost prezentate la plată lucrări în sumă de 61 512,00 lei. </t>
  </si>
  <si>
    <t>Finalizat Etapa 1, achitat si la moment se execută lucrări in avans</t>
  </si>
  <si>
    <t>A fost depusă cerere de finanțare la următoarea etapă.</t>
  </si>
  <si>
    <t>Conformă, Stația de tratare</t>
  </si>
  <si>
    <t>5946 05.04.2018</t>
  </si>
  <si>
    <t>A fost depusă cerere de finanțare la următoarea etapă</t>
  </si>
  <si>
    <t>5351 din 29.03.2019</t>
  </si>
  <si>
    <t>Hijdieni</t>
  </si>
  <si>
    <t xml:space="preserve">Sistemul de aprovizionare cu apa a sectorului "Ponoare" din s. Hijdieni r. Glodeni   </t>
  </si>
  <si>
    <t>Primăria Hîjdeni, r-nul Glodeni</t>
  </si>
  <si>
    <t>5112        28.04.15</t>
  </si>
  <si>
    <t>Urmează a fi pregatita cererea de plata.</t>
  </si>
  <si>
    <t>Alimentarea cu apă, evacuarea și epurarea apelor uzate în comuna Bobeica</t>
  </si>
  <si>
    <t>Hîncești</t>
  </si>
  <si>
    <t>Captaj. Conformă</t>
  </si>
  <si>
    <t xml:space="preserve">Volumul de lucrări prezentate la plată este de 957879,11 lei, achitate integral. </t>
  </si>
  <si>
    <t>6061 14.06.2018</t>
  </si>
  <si>
    <t xml:space="preserve">Construcţia reţelelor magistrale de canalizare,staţia de epurare a apelor reziduale în s. Stolniceni,rl. Hînceşti                                                                           </t>
  </si>
  <si>
    <t xml:space="preserve">Reconstrucția și modernizarea sistemului de canalizare sistemului de canalizare menajeră în orașul Hîncești                              </t>
  </si>
  <si>
    <t xml:space="preserve">Lucrări executate prezentate spre plată 705807,66 lei din 2000 000,0 lei Contribuția prezentată parțial 42352,58 lei din 352941,37 lei.  </t>
  </si>
  <si>
    <t xml:space="preserve"> Contribuția prezentată integral.</t>
  </si>
  <si>
    <t xml:space="preserve">  Lipsa contribuției integral</t>
  </si>
  <si>
    <t xml:space="preserve">Aprovizionarea cu apă potabilă şi construcţia sistemului de canalizare şi epurare în s. Logăneşti, r. Hînceşti                                                              </t>
  </si>
  <si>
    <t>Sarata Galbena</t>
  </si>
  <si>
    <t>Primaria Sarata Galbena</t>
  </si>
  <si>
    <t>Act. Lucrarile etapa a II sunt îndeplinite la 100%</t>
  </si>
  <si>
    <t>3969 din 23.08.2012</t>
  </si>
  <si>
    <t>4455 din 30.08.2013</t>
  </si>
  <si>
    <t>4773 din 09.09.2015</t>
  </si>
  <si>
    <t>5458 din 01.12.2015</t>
  </si>
  <si>
    <t>5921 14.06.2018</t>
  </si>
  <si>
    <t>6120 din 29.03.2019</t>
  </si>
  <si>
    <t>Lapusna</t>
  </si>
  <si>
    <t>Alimentare cu apa și canalizare</t>
  </si>
  <si>
    <t>Primăria Lăpușna, Hîncești</t>
  </si>
  <si>
    <t>Alimentarea cu apa potabila si canalizare a populatiei satului Țipala si satului Budai</t>
  </si>
  <si>
    <t>5970 05.04.2018</t>
  </si>
  <si>
    <t>Lipsa p/v de excutare a lucrărilor</t>
  </si>
  <si>
    <t>Milestii Mici</t>
  </si>
  <si>
    <t>Construcţia sistemului de canalizare în s. Mileştii Mici r. Ialoveni</t>
  </si>
  <si>
    <t>4710                       28.03.14</t>
  </si>
  <si>
    <t>5354   02.06.16</t>
  </si>
  <si>
    <t xml:space="preserve"> Etapa II </t>
  </si>
  <si>
    <t>Ialoveni Raion</t>
  </si>
  <si>
    <t xml:space="preserve">Elaborarea Planului General de Alimentare cu Apa si Sanitatie ( Compartimentul 2.Sanitatie)       </t>
  </si>
  <si>
    <t xml:space="preserve"> conform contactului și acordului de cooperare cu Fundatia Filiala din Moldova a Fundatiei "SKAT"</t>
  </si>
  <si>
    <t>5693 17.02.2017</t>
  </si>
  <si>
    <t>Act întocmit</t>
  </si>
  <si>
    <t>Se vor executa lucrările conf proiectului</t>
  </si>
  <si>
    <t>Lipsesc lucrări executate, Contract expirat</t>
  </si>
  <si>
    <t xml:space="preserve"> Volumul de lucrări este prezentat integral, factura fiscală la suma integrală. Contribuția achitată pațial. A fost depusă cerere la următoarea etapă</t>
  </si>
  <si>
    <t>6031 14.06.2018</t>
  </si>
  <si>
    <t>Au fost prezentate lucrări și factură fiscală în sumă de   999 685,19 lei</t>
  </si>
  <si>
    <t>Varatec</t>
  </si>
  <si>
    <t>Volumul de lucrări 1000 000,0 lei, factura fiscală la suma 900 000,0 lei. A depus cerere de finanțare la următoarea etapă.</t>
  </si>
  <si>
    <t xml:space="preserve">Construcția sistemului de epurare și canalizare a s. Dănceni                               </t>
  </si>
  <si>
    <t>Act. Lucrarile etapa a IV sunt îndeplinite la 100%</t>
  </si>
  <si>
    <t xml:space="preserve">Lucrări prezentate spre plată în volum integral, factura fiscală pe suma de  1 858 700,00 lei. </t>
  </si>
  <si>
    <t xml:space="preserve"> Contribuția este prezentată integral</t>
  </si>
  <si>
    <t>5872 șed.8 din 19.11.2018</t>
  </si>
  <si>
    <t>5967 din 29.03.2019</t>
  </si>
  <si>
    <t>Construcția sistemului de aprovizionare cu apă și canalizare în s.Văsieni, r.Ialoveni</t>
  </si>
  <si>
    <t>Documentația tehnică nu corespunde cu lucrările conf contractului înregistrat la AAP</t>
  </si>
  <si>
    <t>Neconformă. Stația de tratare</t>
  </si>
  <si>
    <t>Lucrarile executate nu sunt achitate lipsa contributiei, la moment lucrarile nu se executa, sa mai depistat ca beneficiarul nu dispune de autoirizatie in constructie si cartei tehnice la obiect.</t>
  </si>
  <si>
    <t>Act. Lucrarile etapa a III sunt îndeplinite la 100%</t>
  </si>
  <si>
    <t>Act.N- afost instalată stația de epurare dn lipsa surselor financiare.</t>
  </si>
  <si>
    <t>Contribuția neachitată în sumă de 453 939 lei.</t>
  </si>
  <si>
    <t>la trnsfer</t>
  </si>
  <si>
    <t>6106 din 29.03.2019</t>
  </si>
  <si>
    <t>Horesti</t>
  </si>
  <si>
    <t xml:space="preserve">Instalatii de epurare sI retele de canalizare  </t>
  </si>
  <si>
    <t>Primăria s. Horești, r. Ialoveni</t>
  </si>
  <si>
    <t>4289 22.04.2013</t>
  </si>
  <si>
    <t>4901 04.07.2014</t>
  </si>
  <si>
    <t>Lipsa p/v de executare a lucrărilor. Termenul de valabilitate a contractului de finanțare a expirat.</t>
  </si>
  <si>
    <t>5787 din 29.03.2019</t>
  </si>
  <si>
    <t>Manastire</t>
  </si>
  <si>
    <t xml:space="preserve">Reabilitarea retelelor de alimentare cu apa si canalizare, amplasarea statiei e epurare si a blocului sanitar pentru manastire   </t>
  </si>
  <si>
    <t xml:space="preserve">Manastirea "Sf. Mare Mucenic Gheorghe"       </t>
  </si>
  <si>
    <t>Apă Canal Leova. Conformă, din r. Prut</t>
  </si>
  <si>
    <t xml:space="preserve"> Termenul contractului a expirat. Lucrările la etapă dată sunt executate integral.</t>
  </si>
  <si>
    <t>Lipsa p/v TL. Urmeaza a fi pregatita cererea de plata.</t>
  </si>
  <si>
    <t>5975 05.04.2018</t>
  </si>
  <si>
    <t>Act întocmit.  Lucrări executate în volum de 70 % Montare a 2 turnuri n-a fost executat Au fost conectați la rețea 65 % din populație Nu este suficient debit de apă.. Lucrările nu se execută din motivul lipsei finanțării.</t>
  </si>
  <si>
    <t xml:space="preserve"> Contribuția integral prezentată. </t>
  </si>
  <si>
    <t xml:space="preserve"> Contribuția achitată parțial </t>
  </si>
  <si>
    <t>Act. Lucrarile etapa a IV sunt îndeplinite la 100%.Lamoment se petrec lucrări</t>
  </si>
  <si>
    <t>5976 05.04.2018</t>
  </si>
  <si>
    <t xml:space="preserve">Lipsa p/v de executare a lucrărilor. Contribuție achitată parțial </t>
  </si>
  <si>
    <t>Razesi</t>
  </si>
  <si>
    <t>Conformă Apă Canal Leova</t>
  </si>
  <si>
    <t>Saratica Noua</t>
  </si>
  <si>
    <t xml:space="preserve">Alimentarea cu apă, canalizare și epurare a s. Sărățica Nouă                                                 </t>
  </si>
  <si>
    <t>Neconformă. Proiect stația de tratare</t>
  </si>
  <si>
    <t>Termenul contractului de achiziții a expirat.</t>
  </si>
  <si>
    <t>5943 05.04.2018</t>
  </si>
  <si>
    <t>Ciutesti</t>
  </si>
  <si>
    <t>Aprovizionarea cu apa potabila a satului Valea-Nirnovei</t>
  </si>
  <si>
    <t>Primăria Ciutești, rl. Nisporeni</t>
  </si>
  <si>
    <t>5356 23.11.2017</t>
  </si>
  <si>
    <t>Au fost prezentate lucrări la plată.  Urmeaza a fi pregatita cererea de plata.</t>
  </si>
  <si>
    <t>Etapa 5 aprobata 06,2016, avans 07,2016, lucrari prezentate la FEN 08,2017 (Contract expirat 01.07.2017)</t>
  </si>
  <si>
    <t>Lucrări prezentate la plată în volum de 595 496,0 din          1 138 345,0 lei</t>
  </si>
  <si>
    <t>6152 din 29.03.2019</t>
  </si>
  <si>
    <t xml:space="preserve">Constructia sistemului de alimentare cu apa si canalizare în s. Șișcani </t>
  </si>
  <si>
    <t>Neconformă. Conform proiectului stația de tratare este destinată pentru grădiniță și școală.</t>
  </si>
  <si>
    <t>5977 15.12.2017</t>
  </si>
  <si>
    <t>6092 din 28.12.2018</t>
  </si>
  <si>
    <t>6127/1 din 29.03.2019</t>
  </si>
  <si>
    <t>La momentul verificarii se lucreaza volumul Etapei 1 executate neachitate pe deplin, contributia prezentata, sunt lucrari executate in avans</t>
  </si>
  <si>
    <t>5998 din 05.04.2018</t>
  </si>
  <si>
    <t>Bursuc</t>
  </si>
  <si>
    <t xml:space="preserve">Constructia sistemului de alimentare cu apa si canalizare  </t>
  </si>
  <si>
    <t>Primăria Bursuc, rl. Nisporeni</t>
  </si>
  <si>
    <t>6006 15.12.2017</t>
  </si>
  <si>
    <t>6067 sed.8 din 19.11.2018</t>
  </si>
  <si>
    <t xml:space="preserve">Reabilitarea sistemului de alimentare cu apă în s. Seliște, r. Nisporeni. Forarea și utilarea sondei arteziene                       </t>
  </si>
  <si>
    <t>5797 20.12.2017</t>
  </si>
  <si>
    <t>6147 din 29.03.2019</t>
  </si>
  <si>
    <t xml:space="preserve">Alimentarea cu apă a unui sector al satului Bălănești, construcția stației de tratare </t>
  </si>
  <si>
    <t>Lucrari executate cu modificarile avute sa indicat de prezentat obiectul catre comisia de RTL</t>
  </si>
  <si>
    <t xml:space="preserve"> Contribuția prezentată integral. </t>
  </si>
  <si>
    <t xml:space="preserve">etapa IV  Proiect nou </t>
  </si>
  <si>
    <t>Achizitii publice 14,11,2016</t>
  </si>
  <si>
    <t>Lipsa p/v de executare a lucrărilor. Contract de finanțare și achiziții publice expirat.</t>
  </si>
  <si>
    <t>5850 05.04.2018</t>
  </si>
  <si>
    <t>Rtele de canalizare se executa in doua faze (proiecte),. Prima in volum de 2 765 234,46 finalizat 100 % dar neachitat 102 732,00 lei. Faza 2 in suma de 5 276 015,0 lei executate 819 000,0 lei, neachitate expirat contractul. La moment lucrarile se petrec partial</t>
  </si>
  <si>
    <t>Au fost prezentate lucrări și factură fiscală</t>
  </si>
  <si>
    <t xml:space="preserve">5549 05.04.2018 </t>
  </si>
  <si>
    <t>Lipsa p/v de executarea a lucrărilor</t>
  </si>
  <si>
    <t>Aprovizionarea cu apă potabilă şi forarea mecanică a fîntînii arteziene în or. Frunza</t>
  </si>
  <si>
    <t>Ocnița</t>
  </si>
  <si>
    <t>Aprobat integral in 3 etape, la moment nu se executa lucrarile, sunt in proces de judecata cu antreprenorul</t>
  </si>
  <si>
    <t>Neconformă după tratare.</t>
  </si>
  <si>
    <t>Lipsa p/v de executare a lucrarilor.</t>
  </si>
  <si>
    <t>Grinauti Moldova</t>
  </si>
  <si>
    <t xml:space="preserve">Alimentarea cu apa a satelor Rediul Mare si Grinauti Moldova  </t>
  </si>
  <si>
    <t>Primăria Grinauți-Moldova, ril. Ocnița</t>
  </si>
  <si>
    <t>5772 14.06.2018</t>
  </si>
  <si>
    <t>Au fost prezentate lucrări și factură fiscală pe suma integrală. Contribuția achitată parțial. A fost pregatita cererea de plata.</t>
  </si>
  <si>
    <t>5978 12.09.2018</t>
  </si>
  <si>
    <t>Neculaieuca</t>
  </si>
  <si>
    <t>Nu este selectat operatorul economic.</t>
  </si>
  <si>
    <t>Nu se execută lucrări.</t>
  </si>
  <si>
    <t>Alimentarea cu apă potabilă a satului Mitoc, r.Orhei. Stație de tratare</t>
  </si>
  <si>
    <t>Conformă. Stația de tratare</t>
  </si>
  <si>
    <t xml:space="preserve">Aprovizionarea cu apă, sistemul de canalizare şi staţia de purificare in s. Feodoreuca si s. Clişova Noua din com. Ciocîlteni, rl. Orhei </t>
  </si>
  <si>
    <t xml:space="preserve">Evacuarea și epurarea apelor uzate în Ivancea                                                             </t>
  </si>
  <si>
    <t>Etapa 4, nu sunt initiate lucrarile din motiv ca grantul  se aproba in sume mici si lipseste garantia continuitatii acestuia la final, intru nu a intrerupe procesul tehnologic de executare a lucrarilor.(din discutie cu beneficiarul)</t>
  </si>
  <si>
    <t xml:space="preserve">Construcția sistemului de apeduct, canalizare și epurare a s. Brăviceni                                                                   </t>
  </si>
  <si>
    <t>Finalizate lucrarile Etap 3, prezentate la plata</t>
  </si>
  <si>
    <t>5768 din 29.03.2019</t>
  </si>
  <si>
    <t>Au fost prezentate la plata lucrari, urmeaza a fi verificate de inginer FEN.</t>
  </si>
  <si>
    <t xml:space="preserve">Volumul de lucrari Etapa 1 sunt executate si achitate, la moment sunt executate si in avans </t>
  </si>
  <si>
    <t>A fost depusă cerere de finanțare la etapa următoare.</t>
  </si>
  <si>
    <t xml:space="preserve"> A fost depusă cerere de finanțare la etapa următoare.</t>
  </si>
  <si>
    <t>Neconformă. Stația de tratare - grădinița și școala</t>
  </si>
  <si>
    <t>Volumul de lucrari Etapei 1 cu contributia sunt executate.</t>
  </si>
  <si>
    <t xml:space="preserve">Aprovizionarea cu apă a s. Mălăiești, r. Orhei  </t>
  </si>
  <si>
    <t>Lucrări prezentate spre plată în volum integral, factura fiscală la suma totală. Urmeaza a fi verificata contributia.</t>
  </si>
  <si>
    <t xml:space="preserve">Lucrări prezentate spre plată în volum integral, factura fiscală la suma 1 432 500,00 lei. </t>
  </si>
  <si>
    <t xml:space="preserve">Lucrări prezentate spre plată în sumă de 1 448 658,95 lei factura fiscală la suma  1 230 342,95 lei. Contribuția achitată integral. </t>
  </si>
  <si>
    <t>Rețele de alimentare cu apă, canalizare și stație de epurare în satul Tabăra, com. Vatici</t>
  </si>
  <si>
    <t>5761 17.02.2017</t>
  </si>
  <si>
    <t xml:space="preserve">Extinderea reţelelor de canalizare şi reutilarea staţiei de pompare din comuna Pelivan, r. Orhei                                             </t>
  </si>
  <si>
    <t>A fost depusă cerere la următoarea etapă.</t>
  </si>
  <si>
    <t xml:space="preserve">Construcția rețelelor de canalizare în satele Seliște și Lucașeuca                                                                               </t>
  </si>
  <si>
    <t>La moment nu se petrec lucrari, lipseste contributia si  un grafic comun de realizare a proiectului…</t>
  </si>
  <si>
    <t xml:space="preserve">Lucrări prezentate si factură fiscală pe suma integrală. Contribuția parțial achitată în sumă de  218 857,95 lei din 352 941,18 lei. </t>
  </si>
  <si>
    <t>Aprobate 2 Etape in suma de  3 000 000,0 lei, executate cu contributia 3 310 000,0 lei si receptionate</t>
  </si>
  <si>
    <t>5769 05.04.2018</t>
  </si>
  <si>
    <t xml:space="preserve"> A fost depusă cerere la următoarea etapă.</t>
  </si>
  <si>
    <t>conformă</t>
  </si>
  <si>
    <t>5017          28.04.15</t>
  </si>
  <si>
    <t xml:space="preserve">După executarea lucrărilor în volum de 1300 000,0 lei a fost reziliat contractul. A fost selectat alt operator economic.Cost actualizat -6899581,0 lei </t>
  </si>
  <si>
    <t>Aprovizionarea cu apă potabilă a s. Păpăuţi, r. Rezina</t>
  </si>
  <si>
    <t>Lucrările aprobate in 4 etape, executate P/V RTL 12,05,2017 si achitate integral</t>
  </si>
  <si>
    <t>5145          28.04.15</t>
  </si>
  <si>
    <t xml:space="preserve">5985 14.06.2018 </t>
  </si>
  <si>
    <t>Contribuția parțial achitată</t>
  </si>
  <si>
    <t>Alimentarea cu apă, canalizare și stație de epurare în s. Cuizăuca, r. Rezina</t>
  </si>
  <si>
    <t xml:space="preserve">Sunt aprobate in 4 etape 5 500 000,0 lei, volumele de lucrari executate 4 500 000,0 la Et. 3 lipseste P/V RTL </t>
  </si>
  <si>
    <t>Lucrări prezentate la suma integrală. Factura fiscală în sumă de   2 764 211,00 lei. Lipsa p/v TL. Contract de finanțare expirat la 31.12.2017.</t>
  </si>
  <si>
    <t>Ridicate CNA</t>
  </si>
  <si>
    <t>Lipsa r/f</t>
  </si>
  <si>
    <t>Rezina Raion</t>
  </si>
  <si>
    <t>Lucrări nu se execută. . A fost transferat doar avans-10%.</t>
  </si>
  <si>
    <t xml:space="preserve"> Urmeaza a fi pregatita cererea de plata.</t>
  </si>
  <si>
    <t>La 19,06,2017 AAP.  La momentul controlului, vse petrec lucrari organizatorice ce priveste documentatia pentru initierea lucrarilor, pregatirea șantierului si materialelor de construcții prevazute de proiect transportate la obiect.</t>
  </si>
  <si>
    <t>Lucrări executate și factură fiscală în sumă de  445 966,00 lei. A fost pregatita cererea de plata.</t>
  </si>
  <si>
    <t>5907 05.04.2018</t>
  </si>
  <si>
    <t>Au fost prezentate lucrări la plată si factură fiscală pe suma de 2 909 126,69 lei, contribuția achitată parțial. A fost pregatita cererea de plata.</t>
  </si>
  <si>
    <t>Conformă, stația de tratare</t>
  </si>
  <si>
    <t>5811 05.04.2018</t>
  </si>
  <si>
    <t>Ciniseuti</t>
  </si>
  <si>
    <t xml:space="preserve">Retele de apa in partea de Est  a satului  </t>
  </si>
  <si>
    <t>Primăria Cinișeuți, rl. Rezina</t>
  </si>
  <si>
    <t>5743 14.06.2018</t>
  </si>
  <si>
    <t>6097 din 29.03.2019</t>
  </si>
  <si>
    <t xml:space="preserve">Aprovizionarea cu apă potabilă a s. Mincenii de Jos  și Mincenii de Sus </t>
  </si>
  <si>
    <t>Aprobat la final, la moment se lucreaza, va prezenta total  lucrari si contributia pina la expirarea termenului contractului, 01,10,2017, fara P/V RTL</t>
  </si>
  <si>
    <t xml:space="preserve">Constructia statiei de epurare  </t>
  </si>
  <si>
    <t>Primăria or. Rezina, rl. Rezina</t>
  </si>
  <si>
    <t>4567 29.10.2013</t>
  </si>
  <si>
    <t xml:space="preserve">Contract de finanțare expirat. </t>
  </si>
  <si>
    <t>4761 28.03.2014</t>
  </si>
  <si>
    <t>6026 05.04.2018</t>
  </si>
  <si>
    <t xml:space="preserve">Sistem de aprovizionare cu apă și canalizare a s. Solonceni                </t>
  </si>
  <si>
    <t>Aprobat in 6 Etape 10 500 000,0 lei, la moment lucrari executate si achitate 3 Etape si partial lucrari la Etapa 4 (total 5 817 354,0 lei), contractul valabil. Sunt prezentate P/V lucrari neverificate pentru Etapa 4 in suma de circa 500 000,0 le</t>
  </si>
  <si>
    <t>Pripiceni Razesi</t>
  </si>
  <si>
    <t>Total pe obiect executate lucrari de 3 053 462,0 lei circa  23 % inclusiv  apeduct circa 84 %, la moment nu se lucreaza din motivul achitarilor lucrari executate in marime de circa 400 000,0 lei, contractul deja expirat</t>
  </si>
  <si>
    <t>Lipsa p/v de executare a lucrărilor. Contribuția achitată parțial.</t>
  </si>
  <si>
    <t>5903 din 29.03.2019</t>
  </si>
  <si>
    <t>Suma etapei 3 aprobata la finalul obictului, sunt executat lucrari si prezentate P/V de 341 000,0 lei si la moment se prelungesc lucrarile</t>
  </si>
  <si>
    <t xml:space="preserve">Lipsa p/v de executare a lucrărilor. Contribuția achitată parțial în sumă de  89 821,41 lei din  414 081,35 lei. </t>
  </si>
  <si>
    <t>Saptebani</t>
  </si>
  <si>
    <t>Sistemul de aprovizionare cu apa si canalizare</t>
  </si>
  <si>
    <t>Primăria Șaptebani, rl. Rîșcani</t>
  </si>
  <si>
    <t>Rîșcani</t>
  </si>
  <si>
    <t>4502 29.10.2013</t>
  </si>
  <si>
    <t>4807 04.07.2014</t>
  </si>
  <si>
    <t>4957 26.09.2014</t>
  </si>
  <si>
    <t>5334 03.07.2015</t>
  </si>
  <si>
    <t>5451 09.11.2015</t>
  </si>
  <si>
    <t>5902 05.04.2018</t>
  </si>
  <si>
    <t>Petruseni</t>
  </si>
  <si>
    <t>Lucrarile nu se petrec, lipsa contributiei.</t>
  </si>
  <si>
    <t>Volumul de lucrări prezentate la plată în sumă de 354 408,0 lei, au fost achitate. Contribuția achitată în sumă de 18 300,92 lei din suma de 176 470,58 lei. Contract expirat la 31.12.2017.</t>
  </si>
  <si>
    <t xml:space="preserve">4327                 28.03.14 </t>
  </si>
  <si>
    <t>4878           28.04.15</t>
  </si>
  <si>
    <t>5361   02.06.16</t>
  </si>
  <si>
    <t>5803 05.04.2018</t>
  </si>
  <si>
    <t xml:space="preserve">  1 473 506,40</t>
  </si>
  <si>
    <t xml:space="preserve">Reconstrucția și extinderea rețelelor de apeduct în s. Vasileuți                     </t>
  </si>
  <si>
    <t>Volumele pe deplin sunt executate, obiectul este pregatit catre receptia terminarea lucrarilor pentru data de 05,09,2017</t>
  </si>
  <si>
    <t>finisat</t>
  </si>
  <si>
    <t>Volumul de lucrări prezentate spre plată 1 460 642,24 lei , contribuția prezentată parțial  244 155,51 lei din  258 226,41 lei. Contract expirat la 31.12.2017.</t>
  </si>
  <si>
    <t>Corlateni</t>
  </si>
  <si>
    <t xml:space="preserve">Constructia statiei de epurare si reconstructia, extinderea sistemilor de canalizare si aprovizionare cu apa potabila </t>
  </si>
  <si>
    <t>Primăria s. Corlăteni, r. Rîșcani</t>
  </si>
  <si>
    <t>4072 19.12.2012</t>
  </si>
  <si>
    <t>4493 29.10.2013</t>
  </si>
  <si>
    <t>Lipsa p/v de executare a lucrărilor, contributia neachitata integral. Termenul de valabilitate a contractului de finanțare a expirat.</t>
  </si>
  <si>
    <t>Sistem de canalizare si statie de epurare</t>
  </si>
  <si>
    <t>Sîngerei</t>
  </si>
  <si>
    <t>5587 27.09.2016</t>
  </si>
  <si>
    <t xml:space="preserve">Construcţia turnului de apă în s. Iezărenii Vechi, r. Sîngerei  </t>
  </si>
  <si>
    <t>Volumul de lucrări executate prezentate spre plată  în sumă de 529 498,0 lei din suma de 567 826,0 lei. Facturi fiscale prezentate în sumă de 481 024,30 lei. Contract de finanțare expirat la 31.12.2017.</t>
  </si>
  <si>
    <t>Lipsa p/v de execuare a lucrărilor. Contract expirat</t>
  </si>
  <si>
    <t>4686                           28.03.14</t>
  </si>
  <si>
    <t>4879  din 04.07.14</t>
  </si>
  <si>
    <t>5011                 26.09.14</t>
  </si>
  <si>
    <t>5102                    17.10.14</t>
  </si>
  <si>
    <t xml:space="preserve">Volumul de lucrări executate prezentate spre plată </t>
  </si>
  <si>
    <t>5899 din 29.03.2019</t>
  </si>
  <si>
    <t>4354din 02.04.2014</t>
  </si>
  <si>
    <t xml:space="preserve">Retelele de apeduct finalizate. A fost diminuat contrcat la  AAP, Sunt prezentate  P/V RTL,  A fost initiată construcția  rețelelor de canalizare. </t>
  </si>
  <si>
    <t>4930 din 30.09.2014</t>
  </si>
  <si>
    <t>Lucrările au fost executate pe suma integrală. Contract expirat.</t>
  </si>
  <si>
    <t>5929 05.04.2018</t>
  </si>
  <si>
    <t xml:space="preserve">  5 411 181,46</t>
  </si>
  <si>
    <t>Urmeaza a fi pregatita cererea de plata</t>
  </si>
  <si>
    <t>5896 15.12.2017</t>
  </si>
  <si>
    <t>din 29.03.2019</t>
  </si>
  <si>
    <t>Heciul nou</t>
  </si>
  <si>
    <t xml:space="preserve">Aprovizionarea cu apă potabilă a s. Heciul Nou , construcția rețelelor de canalizare și stației de epurare </t>
  </si>
  <si>
    <t>S-au finalizat lucrarile la apeduct si s-au initiat lucrarile retelelor de canalizare</t>
  </si>
  <si>
    <t>Conformă Apeductul Soroca -  Bălți</t>
  </si>
  <si>
    <t>5993 05.04.2018</t>
  </si>
  <si>
    <t>Conformă Apeduct Soroca - Bălți</t>
  </si>
  <si>
    <t>Contribuția neachitată în sumă de 300 000,00 lei.</t>
  </si>
  <si>
    <t>Aprobat la final 06,2016 Lucrări neinițiate la etapă</t>
  </si>
  <si>
    <t xml:space="preserve">Alimentarea cu apă, evacuarea și epurarea apelor uzate din com. Sîngereii Noi, r. Sîngerei                                                                      </t>
  </si>
  <si>
    <t>Aprobate si executate 3 Etape achitate partial lipsa contributiei</t>
  </si>
  <si>
    <t>5879 05.04.2018</t>
  </si>
  <si>
    <t>Lucrări și factură fiscală în sumă de   2 488 054,27 lei. Contribuția achitată parțial în sumă de 368 628,85 lei din suma de 529 411,76 lei.</t>
  </si>
  <si>
    <t>Radoaia</t>
  </si>
  <si>
    <t xml:space="preserve">Sistemul de aprovizionare cu apa, constructia apeductului din sat </t>
  </si>
  <si>
    <t xml:space="preserve">Primăria Rădoaia, rl. Sîngerei </t>
  </si>
  <si>
    <t>4361 28.03.2014</t>
  </si>
  <si>
    <t>5997 05.04.2018</t>
  </si>
  <si>
    <t>A fost pregatita cererea de plata. Contract de finanțare expirat.</t>
  </si>
  <si>
    <t>Balasesti</t>
  </si>
  <si>
    <t>Constructia sistemului de apeduct, canalizare si epurare - etapa</t>
  </si>
  <si>
    <t>Primăria Bălășești, r. Sîngerei</t>
  </si>
  <si>
    <t>4538 din 28.03.2014</t>
  </si>
  <si>
    <t>4969 din 26.09.2014</t>
  </si>
  <si>
    <t xml:space="preserve">Alimentarea cu apă, forarea sondei arteziene, turnului de apă, rețelelor de canalizare a s. Baxani , r. Soroca </t>
  </si>
  <si>
    <t>Aprobate in total 3 etape Et- 1 finalizat, etapele 2 si 3 executate fara contributie</t>
  </si>
  <si>
    <t>Conformă. Prezența stației de tratare.</t>
  </si>
  <si>
    <t>Volumul de lucrări prezentat la FEN 1 367 339,09 lei din 2 000 000,0 lei. Contribuția achitată parțial. Contract de finanțare expirat la 31.12.2017.</t>
  </si>
  <si>
    <t>Visoca</t>
  </si>
  <si>
    <t>Constructia retelelor de apeduct si canalizare</t>
  </si>
  <si>
    <t>Primăria Visoca, rl. Soroca</t>
  </si>
  <si>
    <t>Conformă. Apeduc Soroca -Băți</t>
  </si>
  <si>
    <t>6043 05.04.2018</t>
  </si>
  <si>
    <t>Lucrările  executate si achitate integral la suma aprobată.</t>
  </si>
  <si>
    <t>Conformă. Traseul Soroca - Bălți</t>
  </si>
  <si>
    <t>Volumul de lucrari in suma de 2 500 000,0 lei aprobate in 2 Etape sunt executate si receptionate RTL 11,2016 neachiutate pe deplin din lipsa contributiei. La moment lucrarile se petrec in avans. Nu este clar cu sursa de apa, se discuta la nivel de C.Raional.</t>
  </si>
  <si>
    <t>Conformă. Conducta Soroca - Bălți</t>
  </si>
  <si>
    <t>5805 05.04.2018</t>
  </si>
  <si>
    <t xml:space="preserve"> Lipsa contribuției. </t>
  </si>
  <si>
    <t>Tatarasti</t>
  </si>
  <si>
    <t>Strășeni</t>
  </si>
  <si>
    <t>Volumul lucrărilor executate prezentate la FEN spre plată 888 589,11 lei din 1 000 000,0 lei, Contribuția integral prezentată, P/V TL prezentat. Contract expirat la 01.10.2017.</t>
  </si>
  <si>
    <t>Volumul de lucrări prezentate spre plată 1000000,0 lei , factura fiscală prezentată la suma totală. Contribuția parțial prezentată 166875,0 lei din 176470,58 lei. P/v TL prezentat. Contract expirat la 31.12.2018.</t>
  </si>
  <si>
    <t>Lucrări executate integral la suma aprobată de CA FEN. A depus cerere de finanțare la următoarea etapă.</t>
  </si>
  <si>
    <t>Constucția stației de tratare</t>
  </si>
  <si>
    <t>6077 din 29.03.2019</t>
  </si>
  <si>
    <t xml:space="preserve">Sistem de canalizare și epurare în satul Romănești, r. Strășeni                                                  </t>
  </si>
  <si>
    <t xml:space="preserve">Urmeaza a fi verificata contributia si p/v lucrari prezentate la plata. </t>
  </si>
  <si>
    <t>5875 din 29.03.2019</t>
  </si>
  <si>
    <t xml:space="preserve">  2 050 735,16</t>
  </si>
  <si>
    <t xml:space="preserve">Volumul de lucrări și factura fiscală prezentate spre plată în sumă de 1 992 232,49 lei. Lipsa contribuției. </t>
  </si>
  <si>
    <t xml:space="preserve">Construcția rețelelor de canalizare și a stației de epurare din s. Zubrești                                                                          </t>
  </si>
  <si>
    <t xml:space="preserve">Lucrări și factura fiscală prezentate în sumă totală. Contribuția neachitată în sumă de 202 258,07 lei. </t>
  </si>
  <si>
    <t>Lucrări și factură fiscală prezentate în sumă de 336 684,00 lei.</t>
  </si>
  <si>
    <t xml:space="preserve">Construcţia apeductului Micăuţi-Cojuşna </t>
  </si>
  <si>
    <t>Contract expirat la 31.12.2018. A fost depus demers de prelungire a contractului.</t>
  </si>
  <si>
    <t xml:space="preserve">Forarea sondei arteziene, construcția sistemului de alimentare cu apă , canalizare și epurare a s. Lozova  </t>
  </si>
  <si>
    <t>5889 din 29.03.2019</t>
  </si>
  <si>
    <t>5176 din 11.11.2015</t>
  </si>
  <si>
    <t>Lucrări si factură fiscală prezentate în sumă de 1 981 661,00 lei din suma de 2 000 000,00 lei. Contibuția achitată parțial. Contract expirta la 31.12.2017.</t>
  </si>
  <si>
    <t>Vorniceni</t>
  </si>
  <si>
    <t>Rețele de canalizare și stație de Epurare</t>
  </si>
  <si>
    <t>Primăria Vorniceni, Straseni</t>
  </si>
  <si>
    <t>4089 12.07.2012</t>
  </si>
  <si>
    <t>etapa  I</t>
  </si>
  <si>
    <t>4355 22.04.2013</t>
  </si>
  <si>
    <t>Lipsa facturii fiscale în sumă de 225 000,00 lei.  Contract de finanțare expirat la 31.12.2018.</t>
  </si>
  <si>
    <t>4446 29.10.2013</t>
  </si>
  <si>
    <t>Lipsa contribuției. Contract de finanțare expirat la 31.12.2018.</t>
  </si>
  <si>
    <t>4874 04.07.2014</t>
  </si>
  <si>
    <t>Lipsa p/v de executare a lucrărilor. Lipsa contribuției. Contract de finanțare expirat la 31.12.2018.</t>
  </si>
  <si>
    <t>Panasesti</t>
  </si>
  <si>
    <t xml:space="preserve">Reconstructia sistemului de apeduct si aprovizionarea cu apa la gradinita - cresa din sat  </t>
  </si>
  <si>
    <t>Primăria Pănășești, Strășeni</t>
  </si>
  <si>
    <t>3425 20.05.2011</t>
  </si>
  <si>
    <t>Șoldănești</t>
  </si>
  <si>
    <t>5891 05.04.2018</t>
  </si>
  <si>
    <t xml:space="preserve">  1 950 612,04</t>
  </si>
  <si>
    <t>Urmeaza a fi verificata contributia si pregatita cererea de plata.</t>
  </si>
  <si>
    <t>Neconformă. Va fi transmisă în gestiunea Apă Canal Florești</t>
  </si>
  <si>
    <t>5958 05.04.2018</t>
  </si>
  <si>
    <t>Aprobate volume de lucrari la 5 Etape de 6 000 000,0 lei si achitate minus lipsa contributei beneficiarului</t>
  </si>
  <si>
    <t>5851 05.04.2018</t>
  </si>
  <si>
    <t xml:space="preserve">Aprovizionarea cu apă, construcția unei porțiuni de canalizare și conectarea la stația de epurare  </t>
  </si>
  <si>
    <t>Ștefan Vodă</t>
  </si>
  <si>
    <t>5289          03.07.15</t>
  </si>
  <si>
    <t>Act întocmit. Lucrările nu se excută. Volume de lucrări nu s-au prezentat la FEN spre plată.</t>
  </si>
  <si>
    <t>3690 șed. 4 din 29.07.2011</t>
  </si>
  <si>
    <t>Lucrări prezentate la plată în sumă de 505 390,26 lei din suma aprobată. Contract expirat la 31.12.2014.</t>
  </si>
  <si>
    <t>Lipsa p/v de executare a lucrărilor. Contract epirat la 31.12.2018.</t>
  </si>
  <si>
    <t>Act.  La momentul de verificare  la turnul 1 nu este executat terasamentul, nu este instalat sistema de verificare, pompa nu corespunde pașaportul tehnic</t>
  </si>
  <si>
    <t xml:space="preserve">Au fost prezentate p/v lucrari la plata. Urmeaza a fi pregatita cererea de plata. Contribuția achitată parțial. </t>
  </si>
  <si>
    <t>A fost depusa cerere de finantare pentru urmatoarea etapa.</t>
  </si>
  <si>
    <t>Lucrări și factură fiscală prezentate în sumă de  984 637,13 lei. Contribuția achitată în sumă de  160 614,58 din 176 470,58 lei.</t>
  </si>
  <si>
    <t>5934 05.04.2018</t>
  </si>
  <si>
    <t xml:space="preserve">  2 559 734,70</t>
  </si>
  <si>
    <t xml:space="preserve">Construcţia apeductului,  reţele de canalizare şi staţiei de epurare în s. Feşteliţa                          </t>
  </si>
  <si>
    <t>Olanesti</t>
  </si>
  <si>
    <t>Reconstructia apeductului si canalizarii a microraionului de locuinte cu constructii de mai multe nivele</t>
  </si>
  <si>
    <t>Primăria s. Olănești, r. Ștefan Vodă</t>
  </si>
  <si>
    <t>4008 din 07.03.2013</t>
  </si>
  <si>
    <t>5099 din 17.10.2014</t>
  </si>
  <si>
    <t>Caplani</t>
  </si>
  <si>
    <t>Renovarea si extinderea apeductului</t>
  </si>
  <si>
    <t>Primăria s. Caplani, r. Ștefan Vodă</t>
  </si>
  <si>
    <t>4253 22.04.2013</t>
  </si>
  <si>
    <t>4653 28.03.2014</t>
  </si>
  <si>
    <t>Au fost prezentate p/v lucrari la plata, urmeaza a fi verificate de inginer FEN.</t>
  </si>
  <si>
    <t xml:space="preserve">Lucrări și factura fiscală prezentate în sumă de 999 999,91 lei, contribuția achitată parțial. </t>
  </si>
  <si>
    <t>Volumul de lucrări prezentat integral, factura fiscală în sumă de 983 719,02 lei. Lipsește contribuția.</t>
  </si>
  <si>
    <t xml:space="preserve">Volumul de lucrări prezentat integral, factura fiscală la suma 875729,0 lei, contribuția lipsește integral  </t>
  </si>
  <si>
    <t xml:space="preserve">Construcția sistemului de alimentare cu apă și reabilitarea sondelor arteziene </t>
  </si>
  <si>
    <t>finalizat</t>
  </si>
  <si>
    <t xml:space="preserve">Contribuția neachiattă în sumă de 43 825,17 lei. </t>
  </si>
  <si>
    <t>5887 din 29.03.2019</t>
  </si>
  <si>
    <t>Pistruieni</t>
  </si>
  <si>
    <t xml:space="preserve">Constructia turnului de apa      </t>
  </si>
  <si>
    <t>Primăria Pistruieni, rl. Telenești</t>
  </si>
  <si>
    <t>Aviz pozitiv</t>
  </si>
  <si>
    <t>5802 14.06.2018</t>
  </si>
  <si>
    <t>Contribuția neachitată integral.</t>
  </si>
  <si>
    <t>Ciucalani</t>
  </si>
  <si>
    <t xml:space="preserve">Renovarea şi modernizarea sistemului existent de alimentare cu apă a s. Ciulucani, rl. Teleneşti                                          </t>
  </si>
  <si>
    <t>Aprobate, executate si achitate volumele a 4 Etape</t>
  </si>
  <si>
    <t>5831 14.06.2018</t>
  </si>
  <si>
    <t>Lucrări prezentate la plată au fost achitate integral. Contribuția achitată parțial.</t>
  </si>
  <si>
    <t>Volumele de lucrari finalizate obiectul este receptionat la RTL, la moment se inlatura obiectiile indicate</t>
  </si>
  <si>
    <t>5866 05.04.2018</t>
  </si>
  <si>
    <t>Bogzesti</t>
  </si>
  <si>
    <t xml:space="preserve">Aprovizonarea cu apa si canalizare  </t>
  </si>
  <si>
    <t>Primaria Bogzesti Telenesti</t>
  </si>
  <si>
    <t>O perioada de timp lucrariloe au fost stopate temporar aparind careva probleme cu contributia si totodata planifica modificari legate de amplasarea Statiei de epurare, la moment lucrarile sau reinoit cu contributia este clar si asupra modificarilor se lucreaza.</t>
  </si>
  <si>
    <t>Neconformă. La grădinița și școala - stația de tratare</t>
  </si>
  <si>
    <t>3837 09.02.2012</t>
  </si>
  <si>
    <t>4375 22.04.2013</t>
  </si>
  <si>
    <t>4541 29.10.2013</t>
  </si>
  <si>
    <t>4621 28.03.2014</t>
  </si>
  <si>
    <t>6024 14.06.2018</t>
  </si>
  <si>
    <t>Alimentarea cu apă a comunei Pîrlița</t>
  </si>
  <si>
    <t>Sunt aprobate 3 etape initial 04,2014 - 05,2015 in volum de 4 000 000,0,  la moment sunt executate si achitate 3 543 206,18 lei. Din 08,2016 lucrarile nu se executa din motivul lipsei conditiilor tehnice neeliberate de catre I.S C.F a Moldovei (nota informativa si act)</t>
  </si>
  <si>
    <t xml:space="preserve">captarea apei din r. Prut . Stația de tratare Ungheni </t>
  </si>
  <si>
    <t>5148         28.04.15</t>
  </si>
  <si>
    <t>Lucrări executate în volum de 543206,18, contract expirat la 31.12.2017.</t>
  </si>
  <si>
    <t>Consolidarea şi restabilirea malului rîului Prut şi construirea tronsoanelor de canalizare pluvială în oraşul Ungheni</t>
  </si>
  <si>
    <t>5925 05.04.2018</t>
  </si>
  <si>
    <t>Au fost prezentate la plată lucrări.</t>
  </si>
  <si>
    <t>Constructia retelelor exterioare de canalizare si a statiei de epurare a apelor uzate in sat.Busila</t>
  </si>
  <si>
    <t>4668  din 28.03.2014</t>
  </si>
  <si>
    <t>Primaria sat. Bușila</t>
  </si>
  <si>
    <t>Volumul de lucrări prezentate la plată  999934,0 lei , achitat doar 965781,99 lei , factura fiscală prezentată în sumă de 965781,99lei.</t>
  </si>
  <si>
    <t xml:space="preserve">Au fost prezentate la plată lucrări și factură fiscală în sumă de 800 486,16 lei. </t>
  </si>
  <si>
    <t>Ungheni Raion</t>
  </si>
  <si>
    <t>Apeduct Prut - Cornești</t>
  </si>
  <si>
    <t>5982 20.12.2017</t>
  </si>
  <si>
    <t>6112 din 29.03.2019</t>
  </si>
  <si>
    <t xml:space="preserve">Aprovizionarea cu apă a satelor Alexeevca şi Lidovca, r-l Ungheni </t>
  </si>
  <si>
    <t>Primăria comunei Alexeevca</t>
  </si>
  <si>
    <t>5919 din 29.03.2019</t>
  </si>
  <si>
    <t>Etapă finisată. P/v TL nr. 01 din 05.12.2016</t>
  </si>
  <si>
    <t xml:space="preserve">Se planifică 3 sonde să fie conforme. </t>
  </si>
  <si>
    <t>5881 05.04.2018</t>
  </si>
  <si>
    <t>Lipsa integrală a contribuției</t>
  </si>
  <si>
    <t>Conducta Zagarancea - Cornești</t>
  </si>
  <si>
    <t xml:space="preserve">5363    02.06.16   </t>
  </si>
  <si>
    <t>5859 05.04.2018</t>
  </si>
  <si>
    <t xml:space="preserve"> Etapa V</t>
  </si>
  <si>
    <t>Lucrarile executate si prezentate partial achitate, expirat contractul 01,07,2017, neachitari FEN</t>
  </si>
  <si>
    <t xml:space="preserve">Construcţia sistemului de apeduct şi canalizare                               
</t>
  </si>
  <si>
    <t>Aprobate doua etape, executate si achitate</t>
  </si>
  <si>
    <t>Conectări la magistrala, captaj din r. Prut</t>
  </si>
  <si>
    <t>5901 05.04.2018</t>
  </si>
  <si>
    <t xml:space="preserve"> Ungheni - Cornești. Apă potabilă</t>
  </si>
  <si>
    <t>5931 05.04.2018</t>
  </si>
  <si>
    <t>6099 din 20.02.2019</t>
  </si>
  <si>
    <t xml:space="preserve">Neconformă. </t>
  </si>
  <si>
    <t>5926 05.04.2018</t>
  </si>
  <si>
    <t>Finalizate volumele de lucrari Etapei 1 si achitate</t>
  </si>
  <si>
    <t>5924 din 29.03.2019</t>
  </si>
  <si>
    <t>5923 05.04.2018</t>
  </si>
  <si>
    <t>A fost pregatit transferul in suma de 219 688,92 lei.</t>
  </si>
  <si>
    <t>6090 din 29.03.2019</t>
  </si>
  <si>
    <t>Aprobat din FEN 2 Etape cu 4 000 000,0 lei, lucrari executate cu contributia 4 378 689,77 lei, receptionate la 10,10,2016 si achitate pe deplin. Depusa cererea de solicitare pentru urmatoarea etapa</t>
  </si>
  <si>
    <t>Neconformă. În proiect 2 stații de tratare - grădinița și școala</t>
  </si>
  <si>
    <t xml:space="preserve">Primăria s. Năpădeni          </t>
  </si>
  <si>
    <t xml:space="preserve">Primăria s. Năpădeni           </t>
  </si>
  <si>
    <t>5855 05.04.2018</t>
  </si>
  <si>
    <t xml:space="preserve">Primăria s. Năpădeni              </t>
  </si>
  <si>
    <t>Primăria comunei Sineşti</t>
  </si>
  <si>
    <t>5852 05.04.2018</t>
  </si>
  <si>
    <t>5829 din 29.03.2019</t>
  </si>
  <si>
    <t>Boghenii Noi</t>
  </si>
  <si>
    <t>Sistem de apeduct de grup pentru ameliorarea situației ecologice în opt localități ale raionului Ungheni</t>
  </si>
  <si>
    <t>Primăria Boghenii Noi</t>
  </si>
  <si>
    <t>6103 din 29.03.2019</t>
  </si>
  <si>
    <t>Radenii Vechi</t>
  </si>
  <si>
    <t>Alimentarea cu apă și canalizare a s. Rădenii Vechi, r-nul Ungheni</t>
  </si>
  <si>
    <t>Primăria Rădenii Vechi</t>
  </si>
  <si>
    <t>Sold neaprobat</t>
  </si>
  <si>
    <t>Verif</t>
  </si>
  <si>
    <t>Sold neaprobat de FEN (%din Total Proiect)</t>
  </si>
  <si>
    <t>Nivel finatare curenta incl. contributie (% din Total Proiect)</t>
  </si>
  <si>
    <t>Suma aprobată FEN (%din Total Proiect)</t>
  </si>
  <si>
    <t>Contribuția (% din Total Proiect)</t>
  </si>
  <si>
    <t>Sold netransferat de la FEN</t>
  </si>
  <si>
    <t>Finanțat efectiv de FEN (% de la FEN din Total Proiect)</t>
  </si>
  <si>
    <t>Total Proiect (MDL)</t>
  </si>
  <si>
    <t>Substantial Finalizat (finantarea &gt; 90% Total Proiect)</t>
  </si>
  <si>
    <t>Cu risc major (finantarea &lt;  30% Total Proiect)</t>
  </si>
  <si>
    <t>proiecte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</si>
</sst>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l_e_i_-;\-* #,##0.00\ _l_e_i_-;_-* &quot;-&quot;??\ _l_e_i_-;_-@_-"/>
    <numFmt numFmtId="164" formatCode="0.0"/>
    <numFmt numFmtId="165" formatCode="_-* #,##0\ _l_e_i_-;\-* #,##0\ _l_e_i_-;_-* &quot;-&quot;??\ _l_e_i_-;_-@_-"/>
  </numFmts>
  <fonts count="82">
    <font>
      <sz val="10"/>
      <name val="Arial"/>
    </font>
    <font>
      <sz val="11"/>
      <color theme="1"/>
      <name val="Calibri"/>
      <family val="2"/>
      <scheme val="minor"/>
    </font>
    <font>
      <sz val="11"/>
      <color theme="1"/>
      <name val="Calibri"/>
      <family val="2"/>
      <scheme val="minor"/>
    </font>
    <font>
      <b/>
      <sz val="10"/>
      <name val="Arial"/>
      <family val="2"/>
      <charset val="204"/>
    </font>
    <font>
      <sz val="10"/>
      <name val="Arial"/>
      <family val="2"/>
      <charset val="204"/>
    </font>
    <font>
      <sz val="10"/>
      <name val="Arial"/>
      <family val="2"/>
      <charset val="204"/>
    </font>
    <font>
      <sz val="13"/>
      <name val="Times New Roman"/>
      <family val="1"/>
      <charset val="238"/>
    </font>
    <font>
      <b/>
      <sz val="10"/>
      <name val="Arial Cyr"/>
    </font>
    <font>
      <sz val="10"/>
      <name val="Arial Cyr"/>
    </font>
    <font>
      <b/>
      <sz val="10"/>
      <name val="Arial Cyr"/>
      <charset val="204"/>
    </font>
    <font>
      <b/>
      <sz val="9"/>
      <name val="Arial Cyr"/>
    </font>
    <font>
      <sz val="11"/>
      <name val="Arial"/>
      <family val="2"/>
      <charset val="204"/>
    </font>
    <font>
      <b/>
      <sz val="13"/>
      <name val="Arial Cyr"/>
    </font>
    <font>
      <b/>
      <sz val="11"/>
      <name val="Arial"/>
      <family val="2"/>
      <charset val="204"/>
    </font>
    <font>
      <sz val="10"/>
      <name val="Arial Cyr"/>
      <family val="2"/>
      <charset val="204"/>
    </font>
    <font>
      <b/>
      <sz val="10"/>
      <name val="Arial Cyr"/>
      <family val="2"/>
      <charset val="204"/>
    </font>
    <font>
      <b/>
      <sz val="10"/>
      <name val="Arial "/>
    </font>
    <font>
      <sz val="10"/>
      <name val="Arial "/>
    </font>
    <font>
      <sz val="11"/>
      <color rgb="FF9C6500"/>
      <name val="Calibri"/>
      <family val="2"/>
      <scheme val="minor"/>
    </font>
    <font>
      <sz val="10"/>
      <name val="Arial"/>
      <family val="2"/>
    </font>
    <font>
      <b/>
      <sz val="11"/>
      <name val="Arial Cyr"/>
    </font>
    <font>
      <sz val="10"/>
      <name val="Arial Cyr"/>
      <charset val="238"/>
    </font>
    <font>
      <b/>
      <sz val="10"/>
      <name val="Arial Cyr"/>
      <charset val="238"/>
    </font>
    <font>
      <sz val="10"/>
      <name val="Arial Cyr"/>
      <charset val="204"/>
    </font>
    <font>
      <i/>
      <sz val="10"/>
      <name val="Arial Cyr"/>
      <charset val="204"/>
    </font>
    <font>
      <b/>
      <i/>
      <sz val="10"/>
      <name val="Arial Cyr"/>
      <charset val="238"/>
    </font>
    <font>
      <b/>
      <i/>
      <sz val="10"/>
      <name val="Arial Cyr"/>
      <charset val="204"/>
    </font>
    <font>
      <b/>
      <sz val="10"/>
      <color rgb="FFFF0000"/>
      <name val="Arial Cyr"/>
      <charset val="204"/>
    </font>
    <font>
      <b/>
      <sz val="10"/>
      <color rgb="FFFF0000"/>
      <name val="Arial Cyr"/>
      <family val="2"/>
      <charset val="204"/>
    </font>
    <font>
      <b/>
      <sz val="10"/>
      <color rgb="FFFF0000"/>
      <name val="Arial Cyr"/>
    </font>
    <font>
      <sz val="10"/>
      <color rgb="FFFF0000"/>
      <name val="Arial Cyr"/>
      <charset val="204"/>
    </font>
    <font>
      <b/>
      <sz val="10"/>
      <name val="Arial"/>
      <family val="2"/>
      <charset val="238"/>
    </font>
    <font>
      <sz val="10"/>
      <name val="Arial"/>
      <family val="2"/>
      <charset val="238"/>
    </font>
    <font>
      <sz val="9"/>
      <name val="Times New Roman"/>
      <family val="1"/>
      <charset val="238"/>
    </font>
    <font>
      <sz val="9"/>
      <name val="Arial"/>
      <family val="2"/>
      <charset val="204"/>
    </font>
    <font>
      <sz val="10"/>
      <color rgb="FFFF0000"/>
      <name val="Arial Cyr"/>
      <family val="2"/>
      <charset val="204"/>
    </font>
    <font>
      <sz val="10"/>
      <name val="Times New Roman"/>
      <family val="1"/>
      <charset val="238"/>
    </font>
    <font>
      <b/>
      <sz val="10"/>
      <name val="Times New Roman"/>
      <family val="1"/>
      <charset val="238"/>
    </font>
    <font>
      <b/>
      <sz val="9"/>
      <name val="Arial"/>
      <family val="2"/>
      <charset val="204"/>
    </font>
    <font>
      <sz val="10"/>
      <name val="Calibri"/>
      <family val="2"/>
      <scheme val="minor"/>
    </font>
    <font>
      <b/>
      <sz val="10"/>
      <name val="Calibri"/>
      <family val="2"/>
      <scheme val="minor"/>
    </font>
    <font>
      <sz val="10"/>
      <color theme="1"/>
      <name val="Calibri"/>
      <family val="2"/>
      <scheme val="minor"/>
    </font>
    <font>
      <b/>
      <sz val="10"/>
      <color theme="1"/>
      <name val="Calibri"/>
      <family val="2"/>
      <charset val="238"/>
      <scheme val="minor"/>
    </font>
    <font>
      <b/>
      <i/>
      <sz val="10"/>
      <color theme="1"/>
      <name val="Calibri"/>
      <family val="2"/>
      <charset val="238"/>
      <scheme val="minor"/>
    </font>
    <font>
      <b/>
      <sz val="13"/>
      <name val="Times New Roman"/>
      <family val="1"/>
      <charset val="238"/>
    </font>
    <font>
      <sz val="11"/>
      <name val="Times New Roman"/>
      <family val="1"/>
      <charset val="238"/>
    </font>
    <font>
      <sz val="10"/>
      <name val="Arial"/>
      <family val="2"/>
    </font>
    <font>
      <sz val="11"/>
      <color theme="1"/>
      <name val="Arial"/>
      <family val="2"/>
    </font>
    <font>
      <b/>
      <sz val="10"/>
      <color rgb="FF0070C0"/>
      <name val="Arial"/>
      <family val="2"/>
      <charset val="204"/>
    </font>
    <font>
      <sz val="8"/>
      <color rgb="FF0070C0"/>
      <name val="Arial"/>
      <family val="2"/>
      <charset val="204"/>
    </font>
    <font>
      <sz val="10"/>
      <color rgb="FF0070C0"/>
      <name val="Arial"/>
      <family val="2"/>
      <charset val="204"/>
    </font>
    <font>
      <b/>
      <sz val="12"/>
      <color theme="1"/>
      <name val="Calibri"/>
      <family val="2"/>
      <scheme val="minor"/>
    </font>
    <font>
      <sz val="12"/>
      <color rgb="FF000000"/>
      <name val="Times New Roman"/>
      <family val="1"/>
      <charset val="204"/>
    </font>
    <font>
      <sz val="12"/>
      <color indexed="8"/>
      <name val="Times New Roman"/>
      <family val="1"/>
      <charset val="204"/>
    </font>
    <font>
      <sz val="11"/>
      <color rgb="FF006100"/>
      <name val="Calibri"/>
      <family val="2"/>
      <scheme val="minor"/>
    </font>
    <font>
      <sz val="11"/>
      <name val="Calibri"/>
      <family val="2"/>
      <scheme val="minor"/>
    </font>
    <font>
      <sz val="12"/>
      <name val="Calibri"/>
      <family val="2"/>
      <scheme val="minor"/>
    </font>
    <font>
      <sz val="12"/>
      <color theme="1"/>
      <name val="Calibri"/>
      <family val="2"/>
      <scheme val="minor"/>
    </font>
    <font>
      <b/>
      <sz val="10"/>
      <name val="Arial"/>
      <family val="2"/>
    </font>
    <font>
      <b/>
      <sz val="10"/>
      <color rgb="FF0070C0"/>
      <name val="Arial"/>
      <family val="2"/>
    </font>
    <font>
      <b/>
      <sz val="11"/>
      <color rgb="FFFA7D00"/>
      <name val="Calibri"/>
      <family val="2"/>
      <scheme val="minor"/>
    </font>
    <font>
      <b/>
      <sz val="13"/>
      <name val="Arial"/>
      <family val="2"/>
      <charset val="204"/>
    </font>
    <font>
      <sz val="12"/>
      <name val="Arial"/>
      <family val="2"/>
      <charset val="204"/>
    </font>
    <font>
      <sz val="11"/>
      <name val="Arial"/>
      <family val="2"/>
      <charset val="238"/>
    </font>
    <font>
      <sz val="13"/>
      <name val="Arial"/>
      <family val="2"/>
      <charset val="204"/>
    </font>
    <font>
      <b/>
      <sz val="13"/>
      <color theme="1"/>
      <name val="Arial"/>
      <family val="2"/>
      <charset val="204"/>
    </font>
    <font>
      <sz val="13"/>
      <color theme="1"/>
      <name val="Arial"/>
      <family val="2"/>
      <charset val="204"/>
    </font>
    <font>
      <b/>
      <sz val="13"/>
      <name val="Arial"/>
      <family val="2"/>
      <charset val="238"/>
    </font>
    <font>
      <sz val="13"/>
      <color rgb="FFFF0000"/>
      <name val="Arial"/>
      <family val="2"/>
      <charset val="204"/>
    </font>
    <font>
      <sz val="13"/>
      <name val="Arial"/>
      <family val="2"/>
      <charset val="238"/>
    </font>
    <font>
      <b/>
      <sz val="13"/>
      <name val="Arial"/>
      <family val="2"/>
    </font>
    <font>
      <b/>
      <sz val="11"/>
      <color theme="1"/>
      <name val="Arial"/>
      <family val="2"/>
      <charset val="204"/>
    </font>
    <font>
      <sz val="11"/>
      <color theme="1"/>
      <name val="Arial"/>
      <family val="2"/>
      <charset val="204"/>
    </font>
    <font>
      <b/>
      <i/>
      <sz val="13"/>
      <name val="Arial"/>
      <family val="2"/>
      <charset val="204"/>
    </font>
    <font>
      <sz val="13"/>
      <name val="Arial"/>
      <family val="2"/>
    </font>
    <font>
      <sz val="13"/>
      <color theme="1"/>
      <name val="Arial"/>
      <family val="2"/>
    </font>
    <font>
      <b/>
      <sz val="13"/>
      <color theme="0" tint="-0.249977111117893"/>
      <name val="Arial"/>
      <family val="2"/>
      <charset val="204"/>
    </font>
    <font>
      <sz val="10"/>
      <color theme="0" tint="-0.249977111117893"/>
      <name val="Arial"/>
      <family val="2"/>
    </font>
    <font>
      <sz val="13"/>
      <color theme="0" tint="-0.249977111117893"/>
      <name val="Arial"/>
      <family val="2"/>
    </font>
    <font>
      <sz val="9"/>
      <color theme="0" tint="-0.249977111117893"/>
      <name val="Times New Roman"/>
      <family val="1"/>
      <charset val="238"/>
    </font>
    <font>
      <b/>
      <sz val="11"/>
      <color theme="0" tint="-0.249977111117893"/>
      <name val="Arial"/>
      <family val="2"/>
      <charset val="204"/>
    </font>
    <font>
      <sz val="11"/>
      <color theme="0" tint="-0.249977111117893"/>
      <name val="Arial"/>
      <family val="2"/>
      <charset val="204"/>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EB9C"/>
      </patternFill>
    </fill>
    <fill>
      <patternFill patternType="solid">
        <fgColor rgb="FFFF000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C6EFCE"/>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2F2F2"/>
      </patternFill>
    </fill>
    <fill>
      <patternFill patternType="solid">
        <fgColor rgb="FF00B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medium">
        <color rgb="FF777777"/>
      </left>
      <right style="medium">
        <color rgb="FF777777"/>
      </right>
      <top style="medium">
        <color rgb="FF777777"/>
      </top>
      <bottom style="medium">
        <color rgb="FF777777"/>
      </bottom>
      <diagonal/>
    </border>
    <border>
      <left style="medium">
        <color rgb="FF777777"/>
      </left>
      <right style="medium">
        <color rgb="FF777777"/>
      </right>
      <top/>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s>
  <cellStyleXfs count="10">
    <xf numFmtId="0" fontId="0" fillId="0" borderId="0"/>
    <xf numFmtId="0" fontId="4" fillId="0" borderId="0"/>
    <xf numFmtId="0" fontId="18" fillId="5" borderId="0" applyNumberFormat="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2" fillId="0" borderId="0"/>
    <xf numFmtId="0" fontId="54" fillId="11" borderId="0" applyNumberFormat="0" applyBorder="0" applyAlignment="0" applyProtection="0"/>
    <xf numFmtId="0" fontId="60" fillId="14" borderId="20" applyNumberFormat="0" applyAlignment="0" applyProtection="0"/>
    <xf numFmtId="43" fontId="32" fillId="0" borderId="0" applyFont="0" applyFill="0" applyBorder="0" applyAlignment="0" applyProtection="0"/>
    <xf numFmtId="0" fontId="1" fillId="0" borderId="0"/>
  </cellStyleXfs>
  <cellXfs count="511">
    <xf numFmtId="0" fontId="0" fillId="0" borderId="0" xfId="0"/>
    <xf numFmtId="0" fontId="5" fillId="0" borderId="0" xfId="0" applyFont="1"/>
    <xf numFmtId="0" fontId="5" fillId="0" borderId="0" xfId="0" applyFont="1" applyBorder="1" applyAlignment="1">
      <alignment horizontal="left"/>
    </xf>
    <xf numFmtId="0" fontId="5" fillId="0" borderId="0" xfId="0" applyFont="1" applyAlignment="1">
      <alignment horizontal="left"/>
    </xf>
    <xf numFmtId="0" fontId="3" fillId="0" borderId="0" xfId="0" applyFont="1" applyAlignment="1">
      <alignment horizontal="left"/>
    </xf>
    <xf numFmtId="4" fontId="3" fillId="0" borderId="0" xfId="0" applyNumberFormat="1" applyFont="1" applyAlignment="1">
      <alignment horizontal="left"/>
    </xf>
    <xf numFmtId="0" fontId="6" fillId="0" borderId="0" xfId="0" applyFont="1"/>
    <xf numFmtId="0" fontId="6" fillId="0" borderId="0" xfId="0" applyFont="1" applyBorder="1"/>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4" fontId="7" fillId="3"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4" fontId="13" fillId="4" borderId="0" xfId="0" applyNumberFormat="1" applyFont="1" applyFill="1" applyAlignment="1">
      <alignment horizontal="left"/>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 fontId="15" fillId="3"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 fontId="15" fillId="2"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3" fillId="0" borderId="1" xfId="0" applyFont="1" applyBorder="1" applyAlignment="1">
      <alignment horizontal="left"/>
    </xf>
    <xf numFmtId="0" fontId="5" fillId="0" borderId="0" xfId="0" applyFont="1" applyFill="1" applyAlignment="1">
      <alignment horizontal="left" vertical="center" wrapText="1"/>
    </xf>
    <xf numFmtId="2" fontId="5" fillId="0" borderId="0" xfId="0" applyNumberFormat="1" applyFont="1" applyFill="1" applyAlignment="1">
      <alignment horizontal="left" vertical="center" wrapText="1"/>
    </xf>
    <xf numFmtId="0" fontId="5" fillId="0" borderId="0" xfId="0" applyFont="1" applyFill="1" applyAlignment="1">
      <alignment horizontal="left"/>
    </xf>
    <xf numFmtId="0" fontId="5" fillId="0" borderId="0" xfId="0" applyFont="1" applyAlignment="1">
      <alignment horizontal="center" vertical="center"/>
    </xf>
    <xf numFmtId="43" fontId="3" fillId="0" borderId="0" xfId="3" applyFont="1" applyAlignment="1">
      <alignment horizontal="center" vertical="center"/>
    </xf>
    <xf numFmtId="43" fontId="3" fillId="0" borderId="1" xfId="3" applyFont="1" applyBorder="1" applyAlignment="1">
      <alignment horizontal="center" vertical="center"/>
    </xf>
    <xf numFmtId="0" fontId="7" fillId="0" borderId="2" xfId="1" applyFont="1" applyFill="1" applyBorder="1" applyAlignment="1">
      <alignment horizontal="center" vertical="center" wrapText="1"/>
    </xf>
    <xf numFmtId="0" fontId="4" fillId="0" borderId="0" xfId="0" applyFont="1" applyAlignment="1">
      <alignment horizontal="left"/>
    </xf>
    <xf numFmtId="4" fontId="3" fillId="0" borderId="0" xfId="0" applyNumberFormat="1" applyFont="1" applyAlignment="1">
      <alignment horizontal="center" vertical="center"/>
    </xf>
    <xf numFmtId="4" fontId="3" fillId="0" borderId="1" xfId="0" applyNumberFormat="1" applyFont="1" applyBorder="1" applyAlignment="1">
      <alignment horizontal="center" vertical="center"/>
    </xf>
    <xf numFmtId="43" fontId="3" fillId="0" borderId="5" xfId="3" applyFont="1" applyBorder="1" applyAlignment="1">
      <alignment horizontal="center" vertical="center"/>
    </xf>
    <xf numFmtId="0" fontId="8" fillId="3" borderId="5" xfId="1" applyFont="1" applyFill="1" applyBorder="1" applyAlignment="1">
      <alignment horizontal="center" vertical="center" wrapText="1"/>
    </xf>
    <xf numFmtId="0" fontId="4" fillId="0" borderId="1" xfId="0" applyFont="1" applyBorder="1" applyAlignment="1">
      <alignment horizontal="left"/>
    </xf>
    <xf numFmtId="43" fontId="8" fillId="0" borderId="1" xfId="3" applyFont="1" applyFill="1" applyBorder="1" applyAlignment="1">
      <alignment horizontal="center" vertical="center" wrapText="1"/>
    </xf>
    <xf numFmtId="4" fontId="4" fillId="0" borderId="1" xfId="0" applyNumberFormat="1" applyFont="1" applyBorder="1" applyAlignment="1">
      <alignment horizontal="center" vertical="center"/>
    </xf>
    <xf numFmtId="43" fontId="8" fillId="3" borderId="1" xfId="3" applyFont="1" applyFill="1" applyBorder="1" applyAlignment="1">
      <alignment horizontal="center" vertical="center" wrapText="1"/>
    </xf>
    <xf numFmtId="43" fontId="4" fillId="0" borderId="1" xfId="3" applyFont="1" applyBorder="1" applyAlignment="1">
      <alignment horizontal="center" vertical="center"/>
    </xf>
    <xf numFmtId="43" fontId="14" fillId="3" borderId="1" xfId="3"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3" fontId="17" fillId="3" borderId="1" xfId="3" applyFont="1" applyFill="1" applyBorder="1" applyAlignment="1">
      <alignment horizontal="center" vertical="center" wrapText="1"/>
    </xf>
    <xf numFmtId="43" fontId="14" fillId="0" borderId="1" xfId="3" applyFont="1" applyFill="1" applyBorder="1" applyAlignment="1">
      <alignment horizontal="center" vertical="center" wrapText="1"/>
    </xf>
    <xf numFmtId="43" fontId="15" fillId="3" borderId="1" xfId="3" applyFont="1" applyFill="1" applyBorder="1" applyAlignment="1">
      <alignment horizontal="center" vertical="center" wrapText="1"/>
    </xf>
    <xf numFmtId="43" fontId="15" fillId="2" borderId="1" xfId="3" applyFont="1" applyFill="1" applyBorder="1" applyAlignment="1">
      <alignment horizontal="center" vertical="center" wrapText="1"/>
    </xf>
    <xf numFmtId="43" fontId="14" fillId="2" borderId="1" xfId="3" applyFont="1" applyFill="1" applyBorder="1" applyAlignment="1">
      <alignment horizontal="center" vertical="center" wrapText="1"/>
    </xf>
    <xf numFmtId="43" fontId="7" fillId="0" borderId="1" xfId="3" applyFont="1" applyFill="1" applyBorder="1" applyAlignment="1">
      <alignment horizontal="center" vertical="center" wrapText="1"/>
    </xf>
    <xf numFmtId="43" fontId="7" fillId="3" borderId="1" xfId="3" applyFont="1" applyFill="1" applyBorder="1" applyAlignment="1">
      <alignment horizontal="center" vertical="center" wrapText="1"/>
    </xf>
    <xf numFmtId="0" fontId="3" fillId="3" borderId="1" xfId="0" applyFont="1" applyFill="1" applyBorder="1" applyAlignment="1">
      <alignment horizontal="left"/>
    </xf>
    <xf numFmtId="0" fontId="4" fillId="3" borderId="1" xfId="0" applyFont="1" applyFill="1" applyBorder="1" applyAlignment="1">
      <alignment horizontal="left"/>
    </xf>
    <xf numFmtId="0" fontId="9"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4" fontId="21" fillId="3" borderId="1" xfId="0" applyNumberFormat="1" applyFont="1" applyFill="1" applyBorder="1" applyAlignment="1">
      <alignment horizontal="center" vertical="center" wrapText="1"/>
    </xf>
    <xf numFmtId="4" fontId="21" fillId="3"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4" fontId="22"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4" fontId="22"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26" fillId="3" borderId="1" xfId="0" applyFont="1" applyFill="1" applyBorder="1" applyAlignment="1">
      <alignment horizontal="center" vertical="center" wrapText="1"/>
    </xf>
    <xf numFmtId="164" fontId="26" fillId="3" borderId="1" xfId="0" applyNumberFormat="1" applyFont="1" applyFill="1" applyBorder="1" applyAlignment="1">
      <alignment vertical="center" wrapText="1"/>
    </xf>
    <xf numFmtId="4" fontId="7" fillId="3" borderId="5"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 fontId="15" fillId="3" borderId="5" xfId="0" applyNumberFormat="1" applyFont="1" applyFill="1" applyBorder="1" applyAlignment="1">
      <alignment horizontal="center" vertical="center" wrapText="1"/>
    </xf>
    <xf numFmtId="4" fontId="15" fillId="3" borderId="2" xfId="0" applyNumberFormat="1" applyFont="1" applyFill="1" applyBorder="1" applyAlignment="1">
      <alignment horizontal="center" vertical="center" wrapText="1"/>
    </xf>
    <xf numFmtId="4" fontId="14" fillId="3" borderId="2" xfId="0" applyNumberFormat="1" applyFont="1" applyFill="1" applyBorder="1" applyAlignment="1">
      <alignment horizontal="center" vertical="center" wrapText="1"/>
    </xf>
    <xf numFmtId="4" fontId="14" fillId="3" borderId="5" xfId="0" applyNumberFormat="1" applyFont="1" applyFill="1" applyBorder="1" applyAlignment="1">
      <alignment horizontal="center" vertical="center" wrapText="1"/>
    </xf>
    <xf numFmtId="4" fontId="27" fillId="3" borderId="1" xfId="0" applyNumberFormat="1" applyFont="1" applyFill="1" applyBorder="1" applyAlignment="1">
      <alignment horizontal="center" vertical="center" wrapText="1"/>
    </xf>
    <xf numFmtId="4" fontId="28" fillId="3" borderId="1" xfId="0" applyNumberFormat="1" applyFont="1" applyFill="1" applyBorder="1" applyAlignment="1">
      <alignment horizontal="center" vertical="center" wrapText="1"/>
    </xf>
    <xf numFmtId="4" fontId="29" fillId="3" borderId="1" xfId="0"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4" fontId="15" fillId="2" borderId="2" xfId="0" applyNumberFormat="1" applyFont="1" applyFill="1" applyBorder="1" applyAlignment="1">
      <alignment horizontal="center" vertical="center" wrapText="1"/>
    </xf>
    <xf numFmtId="4" fontId="9" fillId="4" borderId="2" xfId="0" applyNumberFormat="1" applyFont="1" applyFill="1" applyBorder="1" applyAlignment="1">
      <alignment horizontal="center" vertical="center" wrapText="1"/>
    </xf>
    <xf numFmtId="0" fontId="14" fillId="3" borderId="10" xfId="0" applyFont="1" applyFill="1" applyBorder="1" applyAlignment="1">
      <alignment horizontal="center" vertical="center" wrapText="1"/>
    </xf>
    <xf numFmtId="4" fontId="15" fillId="3" borderId="10" xfId="0" applyNumberFormat="1" applyFont="1" applyFill="1" applyBorder="1" applyAlignment="1">
      <alignment horizontal="center" vertical="center" wrapText="1"/>
    </xf>
    <xf numFmtId="0" fontId="14" fillId="3" borderId="1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4" fillId="3" borderId="1" xfId="0" applyNumberFormat="1" applyFont="1" applyFill="1" applyBorder="1" applyAlignment="1">
      <alignment horizontal="center" vertical="center" wrapText="1"/>
    </xf>
    <xf numFmtId="0" fontId="14" fillId="3" borderId="2" xfId="0" applyNumberFormat="1"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4" fontId="26" fillId="3" borderId="1" xfId="0" applyNumberFormat="1" applyFont="1" applyFill="1" applyBorder="1" applyAlignment="1">
      <alignment horizontal="center" vertical="center" wrapText="1"/>
    </xf>
    <xf numFmtId="4" fontId="12" fillId="0" borderId="8" xfId="0" applyNumberFormat="1" applyFont="1" applyBorder="1" applyAlignment="1">
      <alignment horizontal="center" vertical="center" wrapText="1"/>
    </xf>
    <xf numFmtId="4" fontId="12" fillId="0" borderId="4" xfId="0" applyNumberFormat="1" applyFont="1" applyBorder="1" applyAlignment="1">
      <alignment horizontal="center" vertical="center" wrapText="1"/>
    </xf>
    <xf numFmtId="0" fontId="0" fillId="0" borderId="1" xfId="0" applyBorder="1"/>
    <xf numFmtId="0" fontId="3" fillId="0" borderId="0" xfId="0" applyFont="1"/>
    <xf numFmtId="0" fontId="13" fillId="0" borderId="0" xfId="0" applyFont="1"/>
    <xf numFmtId="0" fontId="13" fillId="0" borderId="0" xfId="0" applyFont="1" applyAlignment="1">
      <alignment horizontal="left"/>
    </xf>
    <xf numFmtId="0" fontId="32" fillId="3" borderId="2" xfId="0" applyFont="1" applyFill="1" applyBorder="1" applyAlignment="1">
      <alignment horizontal="center" vertical="center" wrapText="1"/>
    </xf>
    <xf numFmtId="0" fontId="34" fillId="0" borderId="0" xfId="0" applyFont="1"/>
    <xf numFmtId="0" fontId="32"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4" fontId="23" fillId="3" borderId="1" xfId="0" applyNumberFormat="1" applyFont="1" applyFill="1" applyBorder="1" applyAlignment="1">
      <alignment horizontal="center" vertical="center" wrapText="1"/>
    </xf>
    <xf numFmtId="0" fontId="23" fillId="3" borderId="2" xfId="0" applyFont="1" applyFill="1" applyBorder="1" applyAlignment="1">
      <alignment horizontal="center" vertical="center" wrapText="1"/>
    </xf>
    <xf numFmtId="4" fontId="23" fillId="3" borderId="2" xfId="0" applyNumberFormat="1" applyFont="1" applyFill="1" applyBorder="1" applyAlignment="1">
      <alignment horizontal="center" vertical="center" wrapText="1"/>
    </xf>
    <xf numFmtId="0" fontId="11" fillId="0" borderId="0" xfId="0" applyFont="1"/>
    <xf numFmtId="0" fontId="11" fillId="0" borderId="0" xfId="0" applyFont="1" applyAlignment="1">
      <alignment horizontal="left"/>
    </xf>
    <xf numFmtId="0" fontId="4" fillId="0" borderId="0" xfId="0" applyFont="1"/>
    <xf numFmtId="4" fontId="3" fillId="3"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4" fontId="8" fillId="0" borderId="1" xfId="1"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xf>
    <xf numFmtId="4" fontId="31" fillId="3" borderId="1" xfId="0" applyNumberFormat="1" applyFont="1" applyFill="1" applyBorder="1" applyAlignment="1">
      <alignment horizontal="center" vertical="center" wrapText="1"/>
    </xf>
    <xf numFmtId="0" fontId="32" fillId="3" borderId="0" xfId="0" applyFont="1" applyFill="1" applyAlignment="1">
      <alignment horizontal="center" vertical="center" wrapText="1"/>
    </xf>
    <xf numFmtId="0" fontId="35" fillId="3" borderId="2" xfId="0" applyFont="1" applyFill="1" applyBorder="1" applyAlignment="1">
      <alignment horizontal="center" vertical="center" wrapText="1"/>
    </xf>
    <xf numFmtId="4" fontId="4" fillId="3" borderId="2" xfId="1" applyNumberFormat="1" applyFont="1" applyFill="1" applyBorder="1" applyAlignment="1">
      <alignment horizontal="center" vertical="center" wrapText="1"/>
    </xf>
    <xf numFmtId="0" fontId="23" fillId="3" borderId="0" xfId="0" applyFont="1" applyFill="1" applyAlignment="1">
      <alignment horizontal="center" vertical="center" wrapText="1"/>
    </xf>
    <xf numFmtId="4" fontId="3" fillId="3" borderId="1" xfId="1" applyNumberFormat="1" applyFont="1" applyFill="1" applyBorder="1" applyAlignment="1">
      <alignment horizontal="center" vertical="center" wrapText="1"/>
    </xf>
    <xf numFmtId="4" fontId="13" fillId="0" borderId="0" xfId="0" applyNumberFormat="1" applyFont="1" applyAlignment="1">
      <alignment horizontal="left"/>
    </xf>
    <xf numFmtId="0" fontId="5" fillId="3" borderId="0" xfId="0" applyFont="1" applyFill="1"/>
    <xf numFmtId="0" fontId="5" fillId="3" borderId="0" xfId="0" applyFont="1" applyFill="1" applyAlignment="1">
      <alignment horizontal="left"/>
    </xf>
    <xf numFmtId="4" fontId="3" fillId="0" borderId="2" xfId="1" applyNumberFormat="1" applyFont="1" applyFill="1" applyBorder="1" applyAlignment="1">
      <alignment horizontal="center" vertical="center" wrapText="1"/>
    </xf>
    <xf numFmtId="2" fontId="8" fillId="0" borderId="5" xfId="0" applyNumberFormat="1" applyFont="1" applyFill="1" applyBorder="1" applyAlignment="1">
      <alignment horizontal="center" vertical="center"/>
    </xf>
    <xf numFmtId="0" fontId="36" fillId="0" borderId="0" xfId="0" applyFont="1" applyBorder="1"/>
    <xf numFmtId="0" fontId="4" fillId="0" borderId="0" xfId="0" applyFont="1" applyBorder="1" applyAlignment="1">
      <alignment horizontal="left"/>
    </xf>
    <xf numFmtId="0" fontId="3" fillId="0" borderId="1" xfId="0" applyFont="1" applyBorder="1" applyAlignment="1">
      <alignment horizontal="center" vertical="center" wrapText="1"/>
    </xf>
    <xf numFmtId="0" fontId="37" fillId="0" borderId="0" xfId="0" applyFont="1" applyBorder="1"/>
    <xf numFmtId="0" fontId="3" fillId="0" borderId="0" xfId="0" applyFont="1" applyBorder="1" applyAlignment="1">
      <alignment horizontal="left"/>
    </xf>
    <xf numFmtId="4" fontId="4" fillId="0" borderId="2" xfId="1" applyNumberFormat="1" applyFont="1" applyFill="1" applyBorder="1" applyAlignment="1">
      <alignment horizontal="center" vertical="center" wrapText="1"/>
    </xf>
    <xf numFmtId="4" fontId="4" fillId="0" borderId="0" xfId="0" applyNumberFormat="1" applyFont="1" applyAlignment="1">
      <alignment horizontal="center" vertical="center"/>
    </xf>
    <xf numFmtId="0" fontId="36" fillId="0" borderId="1" xfId="0" applyFont="1" applyBorder="1"/>
    <xf numFmtId="0" fontId="37" fillId="0" borderId="1" xfId="0" applyFont="1" applyBorder="1"/>
    <xf numFmtId="4" fontId="3" fillId="0" borderId="6" xfId="1" applyNumberFormat="1" applyFont="1" applyFill="1" applyBorder="1" applyAlignment="1">
      <alignment horizontal="center" vertical="center" wrapText="1"/>
    </xf>
    <xf numFmtId="4" fontId="8" fillId="3" borderId="1" xfId="1" applyNumberFormat="1" applyFont="1" applyFill="1" applyBorder="1" applyAlignment="1">
      <alignment horizontal="center" vertical="center" wrapText="1"/>
    </xf>
    <xf numFmtId="4" fontId="4" fillId="0" borderId="6" xfId="1" applyNumberFormat="1" applyFont="1" applyFill="1" applyBorder="1" applyAlignment="1">
      <alignment horizontal="center" vertical="center" wrapText="1"/>
    </xf>
    <xf numFmtId="4" fontId="4" fillId="3" borderId="6" xfId="1" applyNumberFormat="1" applyFont="1" applyFill="1" applyBorder="1" applyAlignment="1">
      <alignment horizontal="center" vertical="center" wrapText="1"/>
    </xf>
    <xf numFmtId="4" fontId="4" fillId="3" borderId="5" xfId="1" applyNumberFormat="1" applyFont="1" applyFill="1" applyBorder="1" applyAlignment="1">
      <alignment horizontal="center" vertical="center" wrapText="1"/>
    </xf>
    <xf numFmtId="4" fontId="4" fillId="3" borderId="1" xfId="1" applyNumberFormat="1" applyFont="1" applyFill="1" applyBorder="1" applyAlignment="1">
      <alignment horizontal="center" vertical="center" wrapText="1"/>
    </xf>
    <xf numFmtId="4" fontId="4" fillId="3" borderId="4" xfId="1" applyNumberFormat="1" applyFont="1" applyFill="1" applyBorder="1" applyAlignment="1">
      <alignment horizontal="center" vertical="center" wrapText="1"/>
    </xf>
    <xf numFmtId="4" fontId="3" fillId="0" borderId="5" xfId="1" applyNumberFormat="1" applyFont="1" applyFill="1" applyBorder="1" applyAlignment="1">
      <alignment horizontal="center" vertical="center" wrapText="1"/>
    </xf>
    <xf numFmtId="4" fontId="4" fillId="0" borderId="5" xfId="1" applyNumberFormat="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43" fontId="32" fillId="0" borderId="1" xfId="3"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3" fontId="39" fillId="3" borderId="1" xfId="3"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 fontId="3" fillId="4" borderId="1" xfId="0" applyNumberFormat="1" applyFont="1" applyFill="1" applyBorder="1" applyAlignment="1">
      <alignment horizontal="center" vertical="center"/>
    </xf>
    <xf numFmtId="43" fontId="32" fillId="3" borderId="1" xfId="3"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0" fontId="40" fillId="3" borderId="1" xfId="2" applyFont="1" applyFill="1" applyBorder="1" applyAlignment="1">
      <alignment horizontal="center" vertical="center" wrapText="1"/>
    </xf>
    <xf numFmtId="2" fontId="8" fillId="0" borderId="3" xfId="0" applyNumberFormat="1" applyFont="1" applyFill="1" applyBorder="1" applyAlignment="1">
      <alignment horizontal="center" vertical="center"/>
    </xf>
    <xf numFmtId="2" fontId="7" fillId="0" borderId="3" xfId="0" applyNumberFormat="1" applyFont="1" applyFill="1" applyBorder="1" applyAlignment="1">
      <alignment horizontal="center" vertical="center"/>
    </xf>
    <xf numFmtId="3" fontId="10" fillId="0" borderId="7" xfId="0" applyNumberFormat="1" applyFont="1" applyBorder="1" applyAlignment="1">
      <alignment horizontal="center" vertical="center"/>
    </xf>
    <xf numFmtId="3" fontId="10" fillId="0" borderId="4" xfId="0" applyNumberFormat="1" applyFont="1" applyBorder="1" applyAlignment="1">
      <alignment horizontal="center" vertical="center"/>
    </xf>
    <xf numFmtId="0" fontId="10" fillId="0" borderId="4"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38" fillId="3" borderId="4" xfId="0" applyNumberFormat="1" applyFont="1" applyFill="1" applyBorder="1" applyAlignment="1">
      <alignment horizontal="center" vertical="center"/>
    </xf>
    <xf numFmtId="3" fontId="10" fillId="0" borderId="4"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xf>
    <xf numFmtId="0" fontId="33" fillId="0" borderId="0" xfId="0" applyFont="1" applyBorder="1"/>
    <xf numFmtId="0" fontId="34" fillId="0" borderId="0" xfId="0" applyFont="1" applyBorder="1"/>
    <xf numFmtId="4" fontId="3" fillId="4" borderId="0" xfId="0" applyNumberFormat="1" applyFont="1" applyFill="1" applyAlignment="1">
      <alignment horizontal="center" vertical="center"/>
    </xf>
    <xf numFmtId="4" fontId="7" fillId="0" borderId="2" xfId="0" applyNumberFormat="1" applyFont="1" applyFill="1" applyBorder="1" applyAlignment="1">
      <alignment horizontal="center" vertical="center" wrapText="1"/>
    </xf>
    <xf numFmtId="0" fontId="4" fillId="0" borderId="0" xfId="0" applyFont="1" applyAlignment="1">
      <alignment horizontal="center" vertical="center"/>
    </xf>
    <xf numFmtId="4"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4" fontId="3" fillId="4" borderId="0" xfId="0" applyNumberFormat="1" applyFont="1" applyFill="1" applyAlignment="1">
      <alignment horizontal="left"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 fontId="7" fillId="0" borderId="2"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43" fontId="32" fillId="2" borderId="1" xfId="3"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3" fontId="3" fillId="3" borderId="1" xfId="3" applyFont="1" applyFill="1" applyBorder="1" applyAlignment="1">
      <alignment horizontal="center" vertical="center"/>
    </xf>
    <xf numFmtId="0" fontId="8" fillId="3" borderId="1" xfId="0" applyFont="1" applyFill="1" applyBorder="1" applyAlignment="1">
      <alignment horizontal="left" vertical="center" wrapText="1"/>
    </xf>
    <xf numFmtId="2" fontId="32" fillId="3" borderId="2" xfId="0" applyNumberFormat="1" applyFont="1" applyFill="1" applyBorder="1" applyAlignment="1">
      <alignment horizontal="center" vertical="center" wrapText="1"/>
    </xf>
    <xf numFmtId="49" fontId="26"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4" fontId="32" fillId="3" borderId="1"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22" fillId="3" borderId="0" xfId="0" applyFont="1" applyFill="1" applyAlignment="1">
      <alignment horizontal="center" vertical="center" wrapText="1"/>
    </xf>
    <xf numFmtId="43" fontId="22" fillId="3" borderId="1" xfId="3" applyFont="1" applyFill="1" applyBorder="1" applyAlignment="1">
      <alignment horizontal="center" vertical="center" wrapText="1"/>
    </xf>
    <xf numFmtId="4" fontId="32" fillId="3" borderId="0" xfId="0" applyNumberFormat="1" applyFont="1" applyFill="1" applyAlignment="1">
      <alignment horizontal="center" vertical="center" wrapText="1"/>
    </xf>
    <xf numFmtId="4" fontId="32" fillId="3" borderId="2" xfId="0" applyNumberFormat="1" applyFont="1" applyFill="1" applyBorder="1" applyAlignment="1">
      <alignment horizontal="center" vertical="center" wrapText="1"/>
    </xf>
    <xf numFmtId="0" fontId="41" fillId="3" borderId="1" xfId="2" applyFont="1" applyFill="1" applyBorder="1" applyAlignment="1">
      <alignment horizontal="center" vertical="center" wrapText="1"/>
    </xf>
    <xf numFmtId="0" fontId="41" fillId="3" borderId="2" xfId="2"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17" fontId="32" fillId="3" borderId="2" xfId="0" applyNumberFormat="1" applyFont="1" applyFill="1" applyBorder="1" applyAlignment="1">
      <alignment horizontal="center" vertical="center" wrapText="1"/>
    </xf>
    <xf numFmtId="0" fontId="42" fillId="0" borderId="1" xfId="0" applyFont="1" applyBorder="1"/>
    <xf numFmtId="0" fontId="43" fillId="0" borderId="1" xfId="0" applyFont="1" applyBorder="1"/>
    <xf numFmtId="0" fontId="31" fillId="0" borderId="1" xfId="0" applyFont="1" applyBorder="1"/>
    <xf numFmtId="0" fontId="7" fillId="3" borderId="2" xfId="0" applyFont="1" applyFill="1" applyBorder="1" applyAlignment="1">
      <alignment horizontal="center" vertical="center" wrapText="1"/>
    </xf>
    <xf numFmtId="0" fontId="44" fillId="0" borderId="0" xfId="0" applyFont="1" applyBorder="1"/>
    <xf numFmtId="0" fontId="3" fillId="2" borderId="1" xfId="0"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2" fontId="7" fillId="3" borderId="1" xfId="0" applyNumberFormat="1" applyFont="1" applyFill="1" applyBorder="1" applyAlignment="1">
      <alignment horizontal="center" vertical="center"/>
    </xf>
    <xf numFmtId="4" fontId="17" fillId="3" borderId="1" xfId="0" applyNumberFormat="1" applyFont="1" applyFill="1" applyBorder="1" applyAlignment="1">
      <alignment horizontal="center" vertical="center" wrapText="1"/>
    </xf>
    <xf numFmtId="4" fontId="24" fillId="3" borderId="1" xfId="0" applyNumberFormat="1" applyFont="1" applyFill="1" applyBorder="1" applyAlignment="1">
      <alignment horizontal="center" vertical="center" wrapText="1"/>
    </xf>
    <xf numFmtId="164" fontId="24" fillId="3" borderId="1" xfId="0" applyNumberFormat="1" applyFont="1" applyFill="1" applyBorder="1" applyAlignment="1">
      <alignment vertical="center" wrapText="1"/>
    </xf>
    <xf numFmtId="49" fontId="23" fillId="3" borderId="1" xfId="0" applyNumberFormat="1" applyFont="1" applyFill="1" applyBorder="1" applyAlignment="1">
      <alignment horizontal="center" vertical="center" wrapText="1"/>
    </xf>
    <xf numFmtId="4" fontId="24" fillId="3" borderId="5"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wrapText="1"/>
    </xf>
    <xf numFmtId="4" fontId="23" fillId="3" borderId="5" xfId="0"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4" fontId="14" fillId="0" borderId="5" xfId="0" applyNumberFormat="1" applyFont="1" applyFill="1" applyBorder="1" applyAlignment="1">
      <alignment horizontal="center" vertical="center" wrapText="1"/>
    </xf>
    <xf numFmtId="4" fontId="23" fillId="0" borderId="1" xfId="0" applyNumberFormat="1" applyFont="1" applyFill="1" applyBorder="1" applyAlignment="1">
      <alignment horizontal="center" vertical="center" wrapText="1"/>
    </xf>
    <xf numFmtId="3" fontId="20" fillId="0" borderId="12" xfId="0" applyNumberFormat="1" applyFont="1" applyBorder="1" applyAlignment="1">
      <alignment horizontal="center" vertical="center"/>
    </xf>
    <xf numFmtId="3" fontId="20" fillId="0" borderId="0" xfId="0" applyNumberFormat="1" applyFont="1" applyBorder="1" applyAlignment="1">
      <alignment horizontal="center" vertical="center"/>
    </xf>
    <xf numFmtId="3" fontId="20" fillId="0" borderId="4" xfId="0" applyNumberFormat="1" applyFont="1" applyBorder="1" applyAlignment="1">
      <alignment horizontal="center" vertical="center"/>
    </xf>
    <xf numFmtId="0" fontId="20" fillId="0" borderId="4" xfId="0" applyNumberFormat="1" applyFont="1" applyBorder="1" applyAlignment="1">
      <alignment horizontal="center" vertical="center"/>
    </xf>
    <xf numFmtId="4" fontId="20" fillId="0" borderId="4" xfId="0" applyNumberFormat="1" applyFont="1" applyBorder="1" applyAlignment="1">
      <alignment horizontal="center" vertical="center"/>
    </xf>
    <xf numFmtId="4" fontId="13" fillId="3" borderId="0" xfId="0" applyNumberFormat="1" applyFont="1" applyFill="1" applyBorder="1" applyAlignment="1">
      <alignment horizontal="center" vertical="center"/>
    </xf>
    <xf numFmtId="3" fontId="20" fillId="0" borderId="12" xfId="0" applyNumberFormat="1" applyFont="1" applyFill="1" applyBorder="1" applyAlignment="1">
      <alignment horizontal="center" vertical="center" wrapText="1"/>
    </xf>
    <xf numFmtId="3" fontId="20" fillId="0" borderId="4" xfId="0" applyNumberFormat="1" applyFont="1" applyFill="1" applyBorder="1" applyAlignment="1">
      <alignment horizontal="center" vertical="center" wrapText="1"/>
    </xf>
    <xf numFmtId="3" fontId="20" fillId="0" borderId="13" xfId="0" applyNumberFormat="1" applyFont="1" applyFill="1" applyBorder="1" applyAlignment="1">
      <alignment horizontal="center" vertical="center"/>
    </xf>
    <xf numFmtId="0" fontId="45" fillId="0" borderId="0" xfId="0" applyFont="1" applyBorder="1"/>
    <xf numFmtId="0" fontId="11" fillId="0" borderId="0" xfId="0" applyFont="1" applyBorder="1"/>
    <xf numFmtId="4" fontId="23" fillId="3" borderId="0" xfId="0" applyNumberFormat="1" applyFont="1" applyFill="1" applyAlignment="1">
      <alignment horizontal="center" vertical="center" wrapText="1"/>
    </xf>
    <xf numFmtId="0" fontId="31" fillId="3" borderId="0" xfId="0" applyFont="1" applyFill="1" applyAlignment="1">
      <alignment horizontal="center" vertical="center" wrapText="1"/>
    </xf>
    <xf numFmtId="0" fontId="31" fillId="3" borderId="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4" fillId="6" borderId="1" xfId="0" applyFont="1" applyFill="1" applyBorder="1" applyAlignment="1">
      <alignment horizontal="left"/>
    </xf>
    <xf numFmtId="4" fontId="8" fillId="6" borderId="1" xfId="0" applyNumberFormat="1" applyFont="1" applyFill="1" applyBorder="1" applyAlignment="1">
      <alignment horizontal="center" vertical="center" wrapText="1"/>
    </xf>
    <xf numFmtId="4" fontId="23" fillId="6" borderId="2" xfId="0" applyNumberFormat="1" applyFont="1" applyFill="1" applyBorder="1" applyAlignment="1">
      <alignment horizontal="center" vertical="center" wrapText="1"/>
    </xf>
    <xf numFmtId="2" fontId="32" fillId="6" borderId="2" xfId="0" applyNumberFormat="1"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4" fontId="23" fillId="6" borderId="1" xfId="0" applyNumberFormat="1" applyFont="1" applyFill="1" applyBorder="1" applyAlignment="1">
      <alignment horizontal="center" vertical="center" wrapText="1"/>
    </xf>
    <xf numFmtId="0" fontId="4" fillId="6" borderId="0" xfId="0" applyFont="1" applyFill="1"/>
    <xf numFmtId="0" fontId="4" fillId="6" borderId="0" xfId="0" applyFont="1" applyFill="1" applyAlignment="1">
      <alignment horizontal="left"/>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3" fontId="10" fillId="0" borderId="12" xfId="0" applyNumberFormat="1" applyFont="1" applyBorder="1" applyAlignment="1">
      <alignment horizontal="center" vertical="center"/>
    </xf>
    <xf numFmtId="0" fontId="3"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49" fontId="9" fillId="3" borderId="2" xfId="0" applyNumberFormat="1" applyFont="1" applyFill="1" applyBorder="1" applyAlignment="1">
      <alignment horizontal="center" vertical="center" wrapText="1"/>
    </xf>
    <xf numFmtId="0" fontId="14" fillId="3" borderId="0" xfId="0" applyFont="1" applyFill="1" applyBorder="1" applyAlignment="1">
      <alignment horizontal="center" vertical="center" wrapText="1"/>
    </xf>
    <xf numFmtId="0" fontId="32" fillId="3"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3" fontId="0" fillId="0" borderId="0" xfId="0" applyNumberFormat="1"/>
    <xf numFmtId="4" fontId="15" fillId="6" borderId="1" xfId="0" applyNumberFormat="1" applyFont="1" applyFill="1" applyBorder="1" applyAlignment="1">
      <alignment horizontal="center" vertical="center" wrapText="1"/>
    </xf>
    <xf numFmtId="9" fontId="0" fillId="0" borderId="0" xfId="4" applyFont="1"/>
    <xf numFmtId="0" fontId="46" fillId="0" borderId="0" xfId="0" applyFont="1"/>
    <xf numFmtId="3" fontId="0" fillId="0" borderId="1" xfId="0" applyNumberFormat="1" applyBorder="1"/>
    <xf numFmtId="9" fontId="0" fillId="0" borderId="1" xfId="4" applyFont="1" applyBorder="1"/>
    <xf numFmtId="0" fontId="0" fillId="0" borderId="4" xfId="0" applyBorder="1"/>
    <xf numFmtId="0" fontId="46" fillId="0" borderId="1" xfId="0" applyFont="1" applyBorder="1"/>
    <xf numFmtId="0" fontId="47" fillId="0" borderId="15" xfId="0" applyFont="1" applyBorder="1" applyAlignment="1">
      <alignment horizontal="center" vertical="center" wrapText="1"/>
    </xf>
    <xf numFmtId="0" fontId="47" fillId="0" borderId="16" xfId="0" applyFont="1" applyFill="1" applyBorder="1" applyAlignment="1">
      <alignment horizontal="center" vertical="center" wrapText="1"/>
    </xf>
    <xf numFmtId="0" fontId="49" fillId="0" borderId="1" xfId="0" applyFont="1" applyBorder="1" applyAlignment="1">
      <alignment horizontal="center"/>
    </xf>
    <xf numFmtId="0" fontId="50" fillId="0" borderId="4" xfId="0" applyFont="1" applyBorder="1"/>
    <xf numFmtId="0" fontId="50" fillId="0" borderId="0" xfId="0" applyFont="1"/>
    <xf numFmtId="0" fontId="19" fillId="0" borderId="0" xfId="0" applyFont="1"/>
    <xf numFmtId="0" fontId="0" fillId="0" borderId="1" xfId="0" applyBorder="1" applyAlignment="1">
      <alignment horizontal="center"/>
    </xf>
    <xf numFmtId="49" fontId="0" fillId="0" borderId="1" xfId="0" applyNumberFormat="1" applyBorder="1" applyAlignment="1">
      <alignment wrapText="1"/>
    </xf>
    <xf numFmtId="49" fontId="0" fillId="0" borderId="0" xfId="0" applyNumberFormat="1" applyAlignment="1">
      <alignment wrapText="1"/>
    </xf>
    <xf numFmtId="49" fontId="19" fillId="0" borderId="1" xfId="0" applyNumberFormat="1" applyFont="1" applyBorder="1" applyAlignment="1">
      <alignment wrapText="1"/>
    </xf>
    <xf numFmtId="0" fontId="51" fillId="8" borderId="1" xfId="0" applyFont="1" applyFill="1" applyBorder="1" applyAlignment="1">
      <alignment horizontal="left" vertical="top" textRotation="90" wrapText="1"/>
    </xf>
    <xf numFmtId="0" fontId="52" fillId="9" borderId="1" xfId="0" applyFont="1" applyFill="1" applyBorder="1" applyAlignment="1">
      <alignment vertical="top" wrapText="1"/>
    </xf>
    <xf numFmtId="0" fontId="52" fillId="10" borderId="1" xfId="0" applyFont="1" applyFill="1" applyBorder="1" applyAlignment="1">
      <alignment vertical="top" wrapText="1"/>
    </xf>
    <xf numFmtId="0" fontId="53" fillId="9" borderId="1" xfId="0" applyFont="1" applyFill="1" applyBorder="1" applyAlignment="1">
      <alignment vertical="top" wrapText="1"/>
    </xf>
    <xf numFmtId="0" fontId="19" fillId="0" borderId="1" xfId="0" applyFont="1" applyBorder="1"/>
    <xf numFmtId="9" fontId="19" fillId="0" borderId="1" xfId="4" applyFont="1" applyBorder="1"/>
    <xf numFmtId="1" fontId="3" fillId="3" borderId="1" xfId="0" applyNumberFormat="1" applyFont="1" applyFill="1" applyBorder="1" applyAlignment="1">
      <alignment vertical="center" textRotation="90" wrapText="1"/>
    </xf>
    <xf numFmtId="1" fontId="48" fillId="3" borderId="1" xfId="0" applyNumberFormat="1" applyFont="1" applyFill="1" applyBorder="1" applyAlignment="1">
      <alignment vertical="center" textRotation="90" wrapText="1"/>
    </xf>
    <xf numFmtId="49" fontId="7" fillId="0" borderId="1" xfId="0" applyNumberFormat="1" applyFont="1" applyBorder="1" applyAlignment="1">
      <alignment vertical="center" wrapText="1"/>
    </xf>
    <xf numFmtId="4" fontId="7" fillId="0" borderId="1" xfId="0" applyNumberFormat="1" applyFont="1" applyBorder="1" applyAlignment="1">
      <alignment vertical="center" wrapText="1"/>
    </xf>
    <xf numFmtId="1" fontId="3" fillId="3" borderId="1" xfId="0" applyNumberFormat="1" applyFont="1" applyFill="1" applyBorder="1" applyAlignment="1">
      <alignment vertical="center" wrapText="1"/>
    </xf>
    <xf numFmtId="1" fontId="3" fillId="3" borderId="1" xfId="0" applyNumberFormat="1" applyFont="1" applyFill="1" applyBorder="1" applyAlignment="1">
      <alignment horizontal="center" vertical="center" wrapText="1"/>
    </xf>
    <xf numFmtId="3" fontId="7" fillId="0" borderId="1" xfId="0" applyNumberFormat="1" applyFont="1" applyFill="1" applyBorder="1" applyAlignment="1">
      <alignment vertical="center" wrapText="1"/>
    </xf>
    <xf numFmtId="0" fontId="51" fillId="7" borderId="1" xfId="0" applyFont="1" applyFill="1" applyBorder="1" applyAlignment="1">
      <alignment horizontal="left" vertical="top" textRotation="90" wrapText="1"/>
    </xf>
    <xf numFmtId="0" fontId="49" fillId="0" borderId="4" xfId="0" applyFont="1" applyBorder="1" applyAlignment="1">
      <alignment horizontal="center"/>
    </xf>
    <xf numFmtId="49" fontId="0" fillId="0" borderId="4" xfId="0" applyNumberFormat="1" applyBorder="1" applyAlignment="1">
      <alignment wrapText="1"/>
    </xf>
    <xf numFmtId="49" fontId="19" fillId="0" borderId="4" xfId="0" applyNumberFormat="1" applyFont="1" applyBorder="1" applyAlignment="1">
      <alignment wrapText="1"/>
    </xf>
    <xf numFmtId="0" fontId="19" fillId="0" borderId="4" xfId="0" applyFont="1" applyBorder="1"/>
    <xf numFmtId="0" fontId="46" fillId="0" borderId="4" xfId="0" applyFont="1" applyBorder="1"/>
    <xf numFmtId="3" fontId="0" fillId="0" borderId="4" xfId="0" applyNumberFormat="1" applyBorder="1"/>
    <xf numFmtId="9" fontId="0" fillId="0" borderId="4" xfId="4" applyFont="1" applyBorder="1"/>
    <xf numFmtId="0" fontId="0" fillId="0" borderId="4" xfId="0" applyBorder="1" applyAlignment="1">
      <alignment horizontal="center"/>
    </xf>
    <xf numFmtId="3" fontId="55" fillId="0" borderId="1" xfId="0" applyNumberFormat="1" applyFont="1" applyFill="1" applyBorder="1" applyAlignment="1">
      <alignment horizontal="right" vertical="center"/>
    </xf>
    <xf numFmtId="3" fontId="0" fillId="0" borderId="1" xfId="0" applyNumberFormat="1" applyFont="1" applyFill="1" applyBorder="1" applyAlignment="1">
      <alignment horizontal="right" wrapText="1"/>
    </xf>
    <xf numFmtId="165" fontId="0" fillId="0" borderId="1" xfId="3" applyNumberFormat="1" applyFont="1" applyFill="1" applyBorder="1" applyAlignment="1">
      <alignment horizontal="right" wrapText="1"/>
    </xf>
    <xf numFmtId="3" fontId="55" fillId="0" borderId="1" xfId="0" applyNumberFormat="1" applyFont="1" applyFill="1" applyBorder="1"/>
    <xf numFmtId="3" fontId="0" fillId="0" borderId="1" xfId="0" applyNumberFormat="1" applyFont="1" applyFill="1" applyBorder="1"/>
    <xf numFmtId="3" fontId="0" fillId="3" borderId="17" xfId="0" applyNumberFormat="1" applyFont="1" applyFill="1" applyBorder="1"/>
    <xf numFmtId="0" fontId="56" fillId="3" borderId="1" xfId="0" applyFont="1" applyFill="1" applyBorder="1" applyAlignment="1">
      <alignment horizontal="left"/>
    </xf>
    <xf numFmtId="0" fontId="56" fillId="3" borderId="1" xfId="0" applyFont="1" applyFill="1" applyBorder="1" applyAlignment="1"/>
    <xf numFmtId="0" fontId="56" fillId="3" borderId="1" xfId="0" applyFont="1" applyFill="1" applyBorder="1"/>
    <xf numFmtId="0" fontId="56" fillId="3" borderId="1" xfId="6" applyFont="1" applyFill="1" applyBorder="1"/>
    <xf numFmtId="0" fontId="57" fillId="3" borderId="1" xfId="0" applyFont="1" applyFill="1" applyBorder="1"/>
    <xf numFmtId="0" fontId="57" fillId="3" borderId="1" xfId="0" applyFont="1" applyFill="1" applyBorder="1" applyAlignment="1">
      <alignment vertical="center"/>
    </xf>
    <xf numFmtId="0" fontId="57" fillId="3" borderId="1" xfId="0" applyFont="1" applyFill="1" applyBorder="1" applyAlignment="1">
      <alignment horizontal="left" vertical="center"/>
    </xf>
    <xf numFmtId="0" fontId="55" fillId="0" borderId="1" xfId="2" applyFont="1" applyFill="1" applyBorder="1" applyAlignment="1"/>
    <xf numFmtId="0" fontId="55" fillId="0" borderId="1" xfId="2" applyFont="1" applyFill="1" applyBorder="1"/>
    <xf numFmtId="0" fontId="55" fillId="0" borderId="1" xfId="2" applyFont="1" applyFill="1" applyBorder="1" applyAlignment="1">
      <alignment vertical="center"/>
    </xf>
    <xf numFmtId="0" fontId="55" fillId="0" borderId="4" xfId="2" applyFont="1" applyFill="1" applyBorder="1" applyAlignment="1"/>
    <xf numFmtId="0" fontId="55" fillId="0" borderId="4" xfId="2" applyFont="1" applyFill="1" applyBorder="1"/>
    <xf numFmtId="0" fontId="55" fillId="0" borderId="4" xfId="2" applyFont="1" applyFill="1" applyBorder="1" applyAlignment="1">
      <alignment vertical="center"/>
    </xf>
    <xf numFmtId="9" fontId="0" fillId="12" borderId="1" xfId="4" applyFont="1" applyFill="1" applyBorder="1"/>
    <xf numFmtId="0" fontId="51" fillId="8" borderId="19" xfId="0" applyFont="1" applyFill="1" applyBorder="1" applyAlignment="1">
      <alignment horizontal="left" vertical="top" textRotation="90" wrapText="1"/>
    </xf>
    <xf numFmtId="0" fontId="58" fillId="0" borderId="0" xfId="0" applyFont="1" applyAlignment="1">
      <alignment horizontal="center"/>
    </xf>
    <xf numFmtId="0" fontId="58" fillId="13" borderId="0" xfId="0" applyFont="1" applyFill="1" applyAlignment="1">
      <alignment horizontal="center"/>
    </xf>
    <xf numFmtId="49" fontId="58" fillId="0" borderId="0" xfId="0" applyNumberFormat="1" applyFont="1" applyAlignment="1">
      <alignment horizontal="center" wrapText="1"/>
    </xf>
    <xf numFmtId="3" fontId="58" fillId="0" borderId="0" xfId="0" applyNumberFormat="1" applyFont="1" applyAlignment="1">
      <alignment horizontal="center"/>
    </xf>
    <xf numFmtId="3" fontId="58" fillId="4" borderId="0" xfId="0" applyNumberFormat="1" applyFont="1" applyFill="1" applyAlignment="1">
      <alignment horizontal="center"/>
    </xf>
    <xf numFmtId="0" fontId="58" fillId="4" borderId="0" xfId="0" applyFont="1" applyFill="1" applyAlignment="1">
      <alignment horizontal="center"/>
    </xf>
    <xf numFmtId="49" fontId="58" fillId="0" borderId="0" xfId="0" applyNumberFormat="1" applyFont="1" applyFill="1" applyAlignment="1">
      <alignment horizontal="center"/>
    </xf>
    <xf numFmtId="49" fontId="58" fillId="0" borderId="0" xfId="0" applyNumberFormat="1" applyFont="1" applyAlignment="1">
      <alignment horizontal="center"/>
    </xf>
    <xf numFmtId="0" fontId="62" fillId="3" borderId="1" xfId="0" applyFont="1" applyFill="1" applyBorder="1" applyAlignment="1">
      <alignment wrapText="1"/>
    </xf>
    <xf numFmtId="0" fontId="61" fillId="3" borderId="1" xfId="0" applyFont="1" applyFill="1" applyBorder="1" applyAlignment="1">
      <alignment horizontal="center" vertical="center" wrapText="1"/>
    </xf>
    <xf numFmtId="0" fontId="61" fillId="3" borderId="1" xfId="0" applyFont="1" applyFill="1" applyBorder="1" applyAlignment="1">
      <alignment horizontal="center" vertical="center"/>
    </xf>
    <xf numFmtId="4" fontId="61" fillId="3" borderId="1" xfId="0" applyNumberFormat="1" applyFont="1" applyFill="1" applyBorder="1" applyAlignment="1">
      <alignment horizontal="center" vertical="center" wrapText="1"/>
    </xf>
    <xf numFmtId="2" fontId="61" fillId="3" borderId="1" xfId="0" applyNumberFormat="1" applyFont="1" applyFill="1" applyBorder="1" applyAlignment="1">
      <alignment horizontal="center" vertical="center" wrapText="1"/>
    </xf>
    <xf numFmtId="0" fontId="6" fillId="3" borderId="1" xfId="0" applyFont="1" applyFill="1" applyBorder="1"/>
    <xf numFmtId="0" fontId="13" fillId="3" borderId="1" xfId="0" applyFont="1" applyFill="1" applyBorder="1" applyAlignment="1">
      <alignment horizontal="left" vertical="center"/>
    </xf>
    <xf numFmtId="3" fontId="61" fillId="3" borderId="1" xfId="0" applyNumberFormat="1" applyFont="1" applyFill="1" applyBorder="1" applyAlignment="1">
      <alignment horizontal="center" vertical="center"/>
    </xf>
    <xf numFmtId="0" fontId="61" fillId="3" borderId="1" xfId="0" applyNumberFormat="1" applyFont="1" applyFill="1" applyBorder="1" applyAlignment="1">
      <alignment horizontal="center" vertical="center"/>
    </xf>
    <xf numFmtId="3" fontId="61" fillId="3" borderId="1" xfId="0" applyNumberFormat="1" applyFont="1" applyFill="1" applyBorder="1" applyAlignment="1">
      <alignment horizontal="center" vertical="center" wrapText="1"/>
    </xf>
    <xf numFmtId="0" fontId="13" fillId="3" borderId="1" xfId="0" applyFont="1" applyFill="1" applyBorder="1" applyAlignment="1">
      <alignment vertical="center"/>
    </xf>
    <xf numFmtId="0" fontId="11" fillId="3" borderId="1" xfId="0" applyFont="1" applyFill="1" applyBorder="1" applyAlignment="1">
      <alignment horizontal="center" vertical="center" wrapText="1"/>
    </xf>
    <xf numFmtId="4" fontId="61" fillId="3" borderId="1" xfId="0" applyNumberFormat="1" applyFont="1" applyFill="1" applyBorder="1" applyAlignment="1">
      <alignment horizontal="center" vertical="center"/>
    </xf>
    <xf numFmtId="0" fontId="63" fillId="3" borderId="1" xfId="0" applyFont="1" applyFill="1" applyBorder="1" applyAlignment="1">
      <alignment wrapText="1"/>
    </xf>
    <xf numFmtId="0" fontId="61" fillId="3" borderId="1" xfId="0" applyFont="1" applyFill="1" applyBorder="1"/>
    <xf numFmtId="4" fontId="13" fillId="3" borderId="1" xfId="0" applyNumberFormat="1" applyFont="1" applyFill="1" applyBorder="1" applyAlignment="1">
      <alignment horizontal="left" vertical="center" wrapText="1"/>
    </xf>
    <xf numFmtId="0" fontId="13" fillId="3" borderId="1" xfId="0" applyFont="1" applyFill="1" applyBorder="1" applyAlignment="1">
      <alignment horizontal="center" vertical="center" wrapText="1"/>
    </xf>
    <xf numFmtId="0" fontId="64" fillId="3" borderId="1" xfId="0" applyFont="1" applyFill="1" applyBorder="1" applyAlignment="1">
      <alignment horizontal="center" vertical="center" wrapText="1"/>
    </xf>
    <xf numFmtId="4" fontId="64" fillId="3" borderId="1" xfId="0" applyNumberFormat="1" applyFont="1" applyFill="1" applyBorder="1" applyAlignment="1">
      <alignment horizontal="center" vertical="center" wrapText="1"/>
    </xf>
    <xf numFmtId="4" fontId="64" fillId="3" borderId="1" xfId="0" applyNumberFormat="1" applyFont="1" applyFill="1" applyBorder="1" applyAlignment="1">
      <alignment horizontal="center" vertical="center"/>
    </xf>
    <xf numFmtId="0" fontId="62" fillId="3" borderId="1" xfId="0" applyFont="1" applyFill="1" applyBorder="1"/>
    <xf numFmtId="4" fontId="13" fillId="3" borderId="1" xfId="0" applyNumberFormat="1" applyFont="1" applyFill="1" applyBorder="1" applyAlignment="1">
      <alignment horizontal="left" vertical="center"/>
    </xf>
    <xf numFmtId="0" fontId="64" fillId="3" borderId="1" xfId="0" applyFont="1" applyFill="1" applyBorder="1"/>
    <xf numFmtId="0" fontId="64" fillId="3" borderId="1" xfId="0" applyNumberFormat="1" applyFont="1" applyFill="1" applyBorder="1" applyAlignment="1">
      <alignment horizontal="center" vertical="center" wrapText="1"/>
    </xf>
    <xf numFmtId="4" fontId="13" fillId="3" borderId="1" xfId="0" applyNumberFormat="1" applyFont="1" applyFill="1" applyBorder="1" applyAlignment="1">
      <alignment vertical="center" wrapText="1"/>
    </xf>
    <xf numFmtId="4" fontId="13" fillId="3" borderId="1" xfId="0" applyNumberFormat="1" applyFont="1" applyFill="1" applyBorder="1" applyAlignment="1">
      <alignment horizontal="center" vertical="center" wrapText="1"/>
    </xf>
    <xf numFmtId="0" fontId="61" fillId="3" borderId="1" xfId="5" applyFont="1" applyFill="1" applyBorder="1" applyAlignment="1">
      <alignment horizontal="center" vertical="center" wrapText="1"/>
    </xf>
    <xf numFmtId="0" fontId="61" fillId="3" borderId="1" xfId="1" applyFont="1" applyFill="1" applyBorder="1" applyAlignment="1">
      <alignment horizontal="center" vertical="center" wrapText="1"/>
    </xf>
    <xf numFmtId="0" fontId="44" fillId="3" borderId="1" xfId="0" applyFont="1" applyFill="1" applyBorder="1"/>
    <xf numFmtId="0" fontId="64" fillId="3" borderId="1" xfId="1" applyFont="1" applyFill="1" applyBorder="1" applyAlignment="1">
      <alignment horizontal="center" vertical="center" wrapText="1"/>
    </xf>
    <xf numFmtId="0" fontId="67" fillId="3" borderId="1" xfId="0" applyFont="1" applyFill="1" applyBorder="1"/>
    <xf numFmtId="0" fontId="69" fillId="3" borderId="1" xfId="0" applyFont="1" applyFill="1" applyBorder="1"/>
    <xf numFmtId="4" fontId="65" fillId="3" borderId="1" xfId="0" applyNumberFormat="1" applyFont="1" applyFill="1" applyBorder="1" applyAlignment="1">
      <alignment horizontal="center" vertical="center" wrapText="1"/>
    </xf>
    <xf numFmtId="0" fontId="65" fillId="3" borderId="1" xfId="1" applyFont="1" applyFill="1" applyBorder="1" applyAlignment="1">
      <alignment horizontal="center" vertical="center" wrapText="1"/>
    </xf>
    <xf numFmtId="4" fontId="65" fillId="3" borderId="1" xfId="0" applyNumberFormat="1" applyFont="1" applyFill="1" applyBorder="1" applyAlignment="1">
      <alignment horizontal="center" vertical="center"/>
    </xf>
    <xf numFmtId="0" fontId="65" fillId="3" borderId="1" xfId="0" applyFont="1" applyFill="1" applyBorder="1"/>
    <xf numFmtId="4" fontId="71" fillId="3" borderId="1" xfId="0" applyNumberFormat="1" applyFont="1" applyFill="1" applyBorder="1" applyAlignment="1">
      <alignment horizontal="left" vertical="center"/>
    </xf>
    <xf numFmtId="0" fontId="71" fillId="3" borderId="1" xfId="0" applyFont="1" applyFill="1" applyBorder="1" applyAlignment="1">
      <alignment horizontal="center" vertical="center" wrapText="1"/>
    </xf>
    <xf numFmtId="0" fontId="66" fillId="3" borderId="1" xfId="1" applyFont="1" applyFill="1" applyBorder="1" applyAlignment="1">
      <alignment horizontal="center" vertical="center" wrapText="1"/>
    </xf>
    <xf numFmtId="4" fontId="66" fillId="3" borderId="1" xfId="0" applyNumberFormat="1" applyFont="1" applyFill="1" applyBorder="1" applyAlignment="1">
      <alignment horizontal="center" vertical="center" wrapText="1"/>
    </xf>
    <xf numFmtId="4" fontId="66" fillId="3" borderId="1" xfId="0" applyNumberFormat="1" applyFont="1" applyFill="1" applyBorder="1" applyAlignment="1">
      <alignment horizontal="center" vertical="center"/>
    </xf>
    <xf numFmtId="0" fontId="66" fillId="3" borderId="1" xfId="0" applyFont="1" applyFill="1" applyBorder="1"/>
    <xf numFmtId="0" fontId="72" fillId="3" borderId="1" xfId="0" applyFont="1" applyFill="1" applyBorder="1" applyAlignment="1">
      <alignment horizontal="center" vertical="center" wrapText="1"/>
    </xf>
    <xf numFmtId="4" fontId="71" fillId="3" borderId="1" xfId="0" applyNumberFormat="1" applyFont="1" applyFill="1" applyBorder="1" applyAlignment="1">
      <alignment horizontal="left" vertical="center" wrapText="1"/>
    </xf>
    <xf numFmtId="0" fontId="64" fillId="3" borderId="1" xfId="5" applyFont="1" applyFill="1" applyBorder="1" applyAlignment="1">
      <alignment horizontal="center" vertical="center" wrapText="1"/>
    </xf>
    <xf numFmtId="4" fontId="61" fillId="3" borderId="1" xfId="0" applyNumberFormat="1" applyFont="1" applyFill="1" applyBorder="1" applyAlignment="1">
      <alignment horizontal="left" wrapText="1"/>
    </xf>
    <xf numFmtId="0" fontId="13" fillId="3" borderId="1" xfId="0" applyFont="1" applyFill="1" applyBorder="1" applyAlignment="1">
      <alignment horizontal="left" vertical="center" wrapText="1"/>
    </xf>
    <xf numFmtId="0" fontId="64" fillId="3" borderId="1" xfId="0" applyFont="1" applyFill="1" applyBorder="1" applyAlignment="1">
      <alignment horizontal="center" vertical="center"/>
    </xf>
    <xf numFmtId="4" fontId="64" fillId="3" borderId="1" xfId="0" applyNumberFormat="1" applyFont="1" applyFill="1" applyBorder="1" applyAlignment="1">
      <alignment horizontal="left" wrapText="1"/>
    </xf>
    <xf numFmtId="4" fontId="62" fillId="3" borderId="1" xfId="0" applyNumberFormat="1" applyFont="1" applyFill="1" applyBorder="1" applyAlignment="1">
      <alignment horizontal="left" wrapText="1"/>
    </xf>
    <xf numFmtId="0" fontId="65" fillId="3" borderId="1" xfId="5" applyFont="1" applyFill="1" applyBorder="1" applyAlignment="1">
      <alignment horizontal="center" vertical="center" wrapText="1"/>
    </xf>
    <xf numFmtId="0" fontId="66" fillId="3" borderId="1" xfId="0" applyFont="1" applyFill="1" applyBorder="1" applyAlignment="1">
      <alignment horizontal="center" vertical="center" wrapText="1"/>
    </xf>
    <xf numFmtId="0" fontId="61" fillId="3" borderId="1" xfId="2" applyFont="1" applyFill="1" applyBorder="1" applyAlignment="1">
      <alignment horizontal="center" vertical="center" wrapText="1"/>
    </xf>
    <xf numFmtId="0" fontId="64" fillId="3" borderId="1" xfId="2" applyFont="1" applyFill="1" applyBorder="1" applyAlignment="1">
      <alignment horizontal="center" vertical="center" wrapText="1"/>
    </xf>
    <xf numFmtId="4" fontId="69" fillId="3" borderId="1" xfId="0" applyNumberFormat="1" applyFont="1" applyFill="1" applyBorder="1" applyAlignment="1">
      <alignment horizontal="left" wrapText="1"/>
    </xf>
    <xf numFmtId="4" fontId="67" fillId="3" borderId="1" xfId="0" applyNumberFormat="1" applyFont="1" applyFill="1" applyBorder="1" applyAlignment="1">
      <alignment horizontal="left" wrapText="1"/>
    </xf>
    <xf numFmtId="4" fontId="61" fillId="3" borderId="1" xfId="0" applyNumberFormat="1" applyFont="1" applyFill="1" applyBorder="1" applyAlignment="1">
      <alignment horizontal="left" vertical="center" wrapText="1"/>
    </xf>
    <xf numFmtId="0" fontId="0" fillId="0" borderId="0" xfId="0" applyAlignment="1">
      <alignment horizontal="center"/>
    </xf>
    <xf numFmtId="3" fontId="74" fillId="3" borderId="1" xfId="0" applyNumberFormat="1" applyFont="1" applyFill="1" applyBorder="1" applyAlignment="1">
      <alignment horizontal="center" vertical="center"/>
    </xf>
    <xf numFmtId="0" fontId="74" fillId="3" borderId="1" xfId="0" applyFont="1" applyFill="1" applyBorder="1" applyAlignment="1">
      <alignment horizontal="center" vertical="center"/>
    </xf>
    <xf numFmtId="15" fontId="74" fillId="3" borderId="1" xfId="0" applyNumberFormat="1" applyFont="1" applyFill="1" applyBorder="1" applyAlignment="1">
      <alignment horizontal="center" vertical="center" wrapText="1"/>
    </xf>
    <xf numFmtId="15" fontId="75" fillId="3" borderId="1" xfId="7" applyNumberFormat="1" applyFont="1" applyFill="1" applyBorder="1" applyAlignment="1">
      <alignment horizontal="center" vertical="center" wrapText="1"/>
    </xf>
    <xf numFmtId="0" fontId="74" fillId="3" borderId="1" xfId="0" applyFont="1" applyFill="1" applyBorder="1" applyAlignment="1">
      <alignment horizontal="center" vertical="center" wrapText="1"/>
    </xf>
    <xf numFmtId="0" fontId="74" fillId="3" borderId="1" xfId="1" applyFont="1" applyFill="1" applyBorder="1" applyAlignment="1">
      <alignment horizontal="center" vertical="center" wrapText="1"/>
    </xf>
    <xf numFmtId="14" fontId="74" fillId="3" borderId="1" xfId="0" applyNumberFormat="1" applyFont="1" applyFill="1" applyBorder="1" applyAlignment="1">
      <alignment horizontal="center" vertical="center" wrapText="1"/>
    </xf>
    <xf numFmtId="0" fontId="75" fillId="3" borderId="1" xfId="0" applyFont="1" applyFill="1" applyBorder="1" applyAlignment="1">
      <alignment horizontal="center" vertical="center"/>
    </xf>
    <xf numFmtId="0" fontId="75" fillId="3" borderId="1" xfId="1" applyFont="1" applyFill="1" applyBorder="1" applyAlignment="1">
      <alignment horizontal="center" vertical="center" wrapText="1"/>
    </xf>
    <xf numFmtId="0" fontId="75" fillId="3" borderId="1" xfId="7" applyFont="1" applyFill="1" applyBorder="1" applyAlignment="1">
      <alignment horizontal="center" vertical="center" wrapText="1"/>
    </xf>
    <xf numFmtId="0" fontId="70" fillId="3" borderId="1" xfId="0" applyFont="1" applyFill="1" applyBorder="1" applyAlignment="1">
      <alignment horizontal="center" vertical="center" textRotation="90" wrapText="1"/>
    </xf>
    <xf numFmtId="0" fontId="61" fillId="3" borderId="1" xfId="0" applyFont="1" applyFill="1" applyBorder="1" applyAlignment="1">
      <alignment horizontal="left" vertical="center" textRotation="90" wrapText="1"/>
    </xf>
    <xf numFmtId="3" fontId="61" fillId="3" borderId="1" xfId="0" applyNumberFormat="1" applyFont="1" applyFill="1" applyBorder="1" applyAlignment="1">
      <alignment horizontal="left" vertical="center"/>
    </xf>
    <xf numFmtId="0" fontId="61" fillId="3" borderId="1" xfId="0" applyFont="1" applyFill="1" applyBorder="1" applyAlignment="1">
      <alignment horizontal="left" vertical="center"/>
    </xf>
    <xf numFmtId="0" fontId="61" fillId="3" borderId="1" xfId="0" applyFont="1" applyFill="1" applyBorder="1" applyAlignment="1">
      <alignment horizontal="left" vertical="center" wrapText="1"/>
    </xf>
    <xf numFmtId="0" fontId="61" fillId="3" borderId="1" xfId="1" applyFont="1" applyFill="1" applyBorder="1" applyAlignment="1">
      <alignment horizontal="left" vertical="center" wrapText="1"/>
    </xf>
    <xf numFmtId="0" fontId="65" fillId="3" borderId="1" xfId="0" applyFont="1" applyFill="1" applyBorder="1" applyAlignment="1">
      <alignment horizontal="left" vertical="center"/>
    </xf>
    <xf numFmtId="14" fontId="61" fillId="3" borderId="1" xfId="0" applyNumberFormat="1" applyFont="1" applyFill="1" applyBorder="1" applyAlignment="1">
      <alignment horizontal="left" vertical="center" wrapText="1"/>
    </xf>
    <xf numFmtId="0" fontId="0" fillId="0" borderId="0" xfId="0" applyAlignment="1">
      <alignment horizontal="left"/>
    </xf>
    <xf numFmtId="0" fontId="61" fillId="4" borderId="1" xfId="0" applyFont="1" applyFill="1" applyBorder="1" applyAlignment="1">
      <alignment horizontal="center" vertical="center"/>
    </xf>
    <xf numFmtId="3" fontId="61" fillId="3" borderId="1" xfId="8" applyNumberFormat="1" applyFont="1" applyFill="1" applyBorder="1" applyAlignment="1">
      <alignment horizontal="center" vertical="center"/>
    </xf>
    <xf numFmtId="3" fontId="64" fillId="3" borderId="1" xfId="8" applyNumberFormat="1" applyFont="1" applyFill="1" applyBorder="1" applyAlignment="1">
      <alignment horizontal="center" vertical="center" wrapText="1"/>
    </xf>
    <xf numFmtId="3" fontId="61" fillId="3" borderId="1" xfId="8" applyNumberFormat="1" applyFont="1" applyFill="1" applyBorder="1" applyAlignment="1">
      <alignment horizontal="center" vertical="center" wrapText="1"/>
    </xf>
    <xf numFmtId="3" fontId="64" fillId="3" borderId="1" xfId="8" applyNumberFormat="1" applyFont="1" applyFill="1" applyBorder="1" applyAlignment="1">
      <alignment horizontal="center" vertical="center"/>
    </xf>
    <xf numFmtId="3" fontId="64" fillId="3" borderId="1" xfId="0" applyNumberFormat="1" applyFont="1" applyFill="1" applyBorder="1" applyAlignment="1">
      <alignment horizontal="center" vertical="center" wrapText="1"/>
    </xf>
    <xf numFmtId="3" fontId="61" fillId="3" borderId="1" xfId="5" applyNumberFormat="1" applyFont="1" applyFill="1" applyBorder="1" applyAlignment="1">
      <alignment horizontal="center" vertical="center"/>
    </xf>
    <xf numFmtId="3" fontId="61" fillId="3" borderId="1" xfId="1" applyNumberFormat="1" applyFont="1" applyFill="1" applyBorder="1" applyAlignment="1">
      <alignment horizontal="center" vertical="center" wrapText="1"/>
    </xf>
    <xf numFmtId="3" fontId="64" fillId="3" borderId="1" xfId="0" applyNumberFormat="1" applyFont="1" applyFill="1" applyBorder="1" applyAlignment="1">
      <alignment horizontal="center" vertical="center"/>
    </xf>
    <xf numFmtId="3" fontId="64" fillId="3" borderId="1" xfId="1" applyNumberFormat="1" applyFont="1" applyFill="1" applyBorder="1" applyAlignment="1">
      <alignment horizontal="center" vertical="center" wrapText="1"/>
    </xf>
    <xf numFmtId="3" fontId="68" fillId="3" borderId="1" xfId="0" applyNumberFormat="1" applyFont="1" applyFill="1" applyBorder="1" applyAlignment="1">
      <alignment horizontal="center" vertical="center" wrapText="1"/>
    </xf>
    <xf numFmtId="3" fontId="65" fillId="3" borderId="1" xfId="0" applyNumberFormat="1" applyFont="1" applyFill="1" applyBorder="1" applyAlignment="1">
      <alignment horizontal="center" vertical="center" wrapText="1"/>
    </xf>
    <xf numFmtId="3" fontId="65" fillId="3" borderId="1" xfId="8" applyNumberFormat="1" applyFont="1" applyFill="1" applyBorder="1" applyAlignment="1">
      <alignment horizontal="center" vertical="center"/>
    </xf>
    <xf numFmtId="3" fontId="66" fillId="3" borderId="1" xfId="8" applyNumberFormat="1" applyFont="1" applyFill="1" applyBorder="1" applyAlignment="1">
      <alignment horizontal="center" vertical="center" wrapText="1"/>
    </xf>
    <xf numFmtId="3" fontId="64" fillId="3" borderId="1" xfId="5" applyNumberFormat="1" applyFont="1" applyFill="1" applyBorder="1" applyAlignment="1">
      <alignment horizontal="center" vertical="center"/>
    </xf>
    <xf numFmtId="3" fontId="66" fillId="3" borderId="1" xfId="5" applyNumberFormat="1" applyFont="1" applyFill="1" applyBorder="1" applyAlignment="1">
      <alignment horizontal="center" vertical="center"/>
    </xf>
    <xf numFmtId="3" fontId="64" fillId="3" borderId="1" xfId="9" applyNumberFormat="1" applyFont="1" applyFill="1" applyBorder="1" applyAlignment="1">
      <alignment horizontal="center" vertical="center"/>
    </xf>
    <xf numFmtId="3" fontId="61" fillId="3" borderId="1" xfId="9" applyNumberFormat="1" applyFont="1" applyFill="1" applyBorder="1" applyAlignment="1">
      <alignment horizontal="center" vertical="center"/>
    </xf>
    <xf numFmtId="3" fontId="66" fillId="3" borderId="1" xfId="8" applyNumberFormat="1" applyFont="1" applyFill="1" applyBorder="1" applyAlignment="1">
      <alignment horizontal="center" vertical="center"/>
    </xf>
    <xf numFmtId="3" fontId="65" fillId="3" borderId="1" xfId="0" applyNumberFormat="1" applyFont="1" applyFill="1" applyBorder="1" applyAlignment="1">
      <alignment horizontal="center" vertical="center"/>
    </xf>
    <xf numFmtId="3" fontId="66" fillId="3" borderId="1" xfId="1" applyNumberFormat="1" applyFont="1" applyFill="1" applyBorder="1" applyAlignment="1">
      <alignment horizontal="center" vertical="center" wrapText="1"/>
    </xf>
    <xf numFmtId="4" fontId="76" fillId="3" borderId="1" xfId="0" applyNumberFormat="1" applyFont="1" applyFill="1" applyBorder="1" applyAlignment="1">
      <alignment horizontal="center" vertical="center"/>
    </xf>
    <xf numFmtId="3" fontId="76" fillId="3" borderId="1" xfId="0" applyNumberFormat="1" applyFont="1" applyFill="1" applyBorder="1" applyAlignment="1">
      <alignment horizontal="center" vertical="center" wrapText="1"/>
    </xf>
    <xf numFmtId="49" fontId="76" fillId="3" borderId="1" xfId="0" applyNumberFormat="1" applyFont="1" applyFill="1" applyBorder="1" applyAlignment="1">
      <alignment horizontal="center" vertical="center" wrapText="1"/>
    </xf>
    <xf numFmtId="49" fontId="76" fillId="3" borderId="1" xfId="0" applyNumberFormat="1" applyFont="1" applyFill="1" applyBorder="1" applyAlignment="1">
      <alignment horizontal="center" vertical="center"/>
    </xf>
    <xf numFmtId="0" fontId="77" fillId="0" borderId="1" xfId="0" applyFont="1" applyBorder="1" applyAlignment="1">
      <alignment horizontal="center"/>
    </xf>
    <xf numFmtId="3" fontId="78" fillId="3" borderId="1" xfId="0" applyNumberFormat="1" applyFont="1" applyFill="1" applyBorder="1" applyAlignment="1">
      <alignment horizontal="center" vertical="center"/>
    </xf>
    <xf numFmtId="3" fontId="76" fillId="3" borderId="1" xfId="0" applyNumberFormat="1" applyFont="1" applyFill="1" applyBorder="1" applyAlignment="1">
      <alignment horizontal="left" vertical="center"/>
    </xf>
    <xf numFmtId="3" fontId="76" fillId="3" borderId="1" xfId="0" applyNumberFormat="1" applyFont="1" applyFill="1" applyBorder="1" applyAlignment="1">
      <alignment horizontal="center" vertical="center"/>
    </xf>
    <xf numFmtId="0" fontId="76" fillId="3" borderId="1" xfId="0" applyNumberFormat="1" applyFont="1" applyFill="1" applyBorder="1" applyAlignment="1">
      <alignment horizontal="center" vertical="center"/>
    </xf>
    <xf numFmtId="0" fontId="79" fillId="3" borderId="1" xfId="0" applyFont="1" applyFill="1" applyBorder="1" applyAlignment="1">
      <alignment wrapText="1"/>
    </xf>
    <xf numFmtId="0" fontId="80" fillId="3" borderId="1" xfId="0" applyFont="1" applyFill="1" applyBorder="1" applyAlignment="1">
      <alignment vertical="center"/>
    </xf>
    <xf numFmtId="0" fontId="81" fillId="3" borderId="1" xfId="0" applyFont="1" applyFill="1" applyBorder="1" applyAlignment="1">
      <alignment horizontal="center" vertical="center" wrapText="1"/>
    </xf>
    <xf numFmtId="3" fontId="61" fillId="3" borderId="1" xfId="1" applyNumberFormat="1" applyFont="1" applyFill="1" applyBorder="1" applyAlignment="1">
      <alignment horizontal="right" vertical="center" wrapText="1"/>
    </xf>
    <xf numFmtId="3" fontId="64" fillId="3" borderId="1" xfId="1" applyNumberFormat="1" applyFont="1" applyFill="1" applyBorder="1" applyAlignment="1">
      <alignment horizontal="right" vertical="center" wrapText="1"/>
    </xf>
    <xf numFmtId="3" fontId="61" fillId="3" borderId="1" xfId="5" applyNumberFormat="1" applyFont="1" applyFill="1" applyBorder="1" applyAlignment="1">
      <alignment horizontal="right" vertical="center"/>
    </xf>
    <xf numFmtId="3" fontId="65" fillId="3" borderId="1" xfId="1" applyNumberFormat="1" applyFont="1" applyFill="1" applyBorder="1" applyAlignment="1">
      <alignment horizontal="right" vertical="center" wrapText="1"/>
    </xf>
    <xf numFmtId="3" fontId="66" fillId="3" borderId="1" xfId="1" applyNumberFormat="1" applyFont="1" applyFill="1" applyBorder="1" applyAlignment="1">
      <alignment horizontal="right" vertical="center" wrapText="1"/>
    </xf>
    <xf numFmtId="3" fontId="61" fillId="3" borderId="1" xfId="0" applyNumberFormat="1" applyFont="1" applyFill="1" applyBorder="1" applyAlignment="1">
      <alignment horizontal="right" vertical="center" wrapText="1"/>
    </xf>
    <xf numFmtId="3" fontId="64" fillId="3" borderId="1" xfId="5" applyNumberFormat="1" applyFont="1" applyFill="1" applyBorder="1" applyAlignment="1">
      <alignment horizontal="right" vertical="center"/>
    </xf>
    <xf numFmtId="3" fontId="61" fillId="3" borderId="1" xfId="0" applyNumberFormat="1" applyFont="1" applyFill="1" applyBorder="1" applyAlignment="1">
      <alignment horizontal="right" vertical="center"/>
    </xf>
    <xf numFmtId="3" fontId="64" fillId="3" borderId="1" xfId="0" applyNumberFormat="1" applyFont="1" applyFill="1" applyBorder="1" applyAlignment="1">
      <alignment horizontal="right" vertical="center"/>
    </xf>
    <xf numFmtId="0" fontId="61" fillId="6" borderId="1" xfId="0" applyFont="1" applyFill="1" applyBorder="1" applyAlignment="1">
      <alignment horizontal="center" vertical="center"/>
    </xf>
    <xf numFmtId="0" fontId="59" fillId="4" borderId="0" xfId="0" applyFont="1" applyFill="1" applyBorder="1" applyAlignment="1">
      <alignment horizontal="center"/>
    </xf>
    <xf numFmtId="3" fontId="66" fillId="3" borderId="1" xfId="0" applyNumberFormat="1" applyFont="1" applyFill="1" applyBorder="1" applyAlignment="1">
      <alignment horizontal="center" vertical="center" wrapText="1"/>
    </xf>
    <xf numFmtId="3" fontId="65" fillId="3" borderId="1" xfId="2" applyNumberFormat="1" applyFont="1" applyFill="1" applyBorder="1" applyAlignment="1">
      <alignment horizontal="center" vertical="center" wrapText="1"/>
    </xf>
    <xf numFmtId="3" fontId="66" fillId="3" borderId="1" xfId="2" applyNumberFormat="1" applyFont="1" applyFill="1" applyBorder="1" applyAlignment="1">
      <alignment horizontal="center" vertical="center" wrapText="1"/>
    </xf>
    <xf numFmtId="3" fontId="0" fillId="6" borderId="1" xfId="0" applyNumberFormat="1" applyFill="1" applyBorder="1"/>
    <xf numFmtId="3" fontId="61" fillId="6" borderId="1" xfId="0" applyNumberFormat="1" applyFont="1" applyFill="1" applyBorder="1" applyAlignment="1">
      <alignment horizontal="center" vertical="center" wrapText="1"/>
    </xf>
    <xf numFmtId="1" fontId="58" fillId="3" borderId="1" xfId="0" applyNumberFormat="1" applyFont="1" applyFill="1" applyBorder="1" applyAlignment="1">
      <alignment vertical="center" wrapText="1"/>
    </xf>
    <xf numFmtId="1" fontId="58" fillId="3" borderId="1" xfId="0" applyNumberFormat="1" applyFont="1" applyFill="1" applyBorder="1" applyAlignment="1">
      <alignment horizontal="center" vertical="center" wrapText="1"/>
    </xf>
    <xf numFmtId="3" fontId="58" fillId="0" borderId="0" xfId="0" applyNumberFormat="1" applyFont="1"/>
    <xf numFmtId="9" fontId="58" fillId="0" borderId="1" xfId="4" applyFont="1" applyBorder="1"/>
    <xf numFmtId="0" fontId="58" fillId="6" borderId="0" xfId="0" applyFont="1" applyFill="1"/>
    <xf numFmtId="0" fontId="58" fillId="15" borderId="0" xfId="0" applyFont="1" applyFill="1"/>
    <xf numFmtId="0" fontId="58" fillId="0" borderId="0" xfId="0" applyNumberFormat="1" applyFont="1" applyAlignment="1">
      <alignment horizontal="center" vertical="top" wrapText="1"/>
    </xf>
    <xf numFmtId="0" fontId="7" fillId="0" borderId="1" xfId="0" applyNumberFormat="1" applyFont="1" applyBorder="1" applyAlignment="1">
      <alignment vertical="top" wrapText="1"/>
    </xf>
    <xf numFmtId="0" fontId="19" fillId="0" borderId="1" xfId="0" applyNumberFormat="1" applyFont="1" applyBorder="1" applyAlignment="1">
      <alignment vertical="top" wrapText="1"/>
    </xf>
    <xf numFmtId="0" fontId="0" fillId="0" borderId="0" xfId="0" applyNumberFormat="1" applyAlignment="1">
      <alignment vertical="top" wrapText="1"/>
    </xf>
    <xf numFmtId="0" fontId="59" fillId="4" borderId="18" xfId="0" applyFont="1" applyFill="1" applyBorder="1" applyAlignment="1">
      <alignment horizontal="center"/>
    </xf>
    <xf numFmtId="0" fontId="58" fillId="0" borderId="18" xfId="0" applyFont="1" applyBorder="1" applyAlignment="1">
      <alignment horizontal="center"/>
    </xf>
    <xf numFmtId="3" fontId="7" fillId="0" borderId="1"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4" xfId="0" applyFont="1" applyFill="1" applyBorder="1" applyAlignment="1">
      <alignment horizontal="center" vertical="center" wrapText="1"/>
    </xf>
    <xf numFmtId="2" fontId="12" fillId="0" borderId="8" xfId="0" applyNumberFormat="1" applyFont="1" applyFill="1" applyBorder="1" applyAlignment="1">
      <alignment horizontal="center" vertical="center" wrapText="1"/>
    </xf>
    <xf numFmtId="2" fontId="12" fillId="0" borderId="4" xfId="0" applyNumberFormat="1"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xf>
    <xf numFmtId="0" fontId="12" fillId="0" borderId="4" xfId="0" applyFont="1" applyBorder="1" applyAlignment="1">
      <alignment horizontal="center" vertical="center"/>
    </xf>
    <xf numFmtId="4" fontId="12" fillId="0" borderId="8" xfId="0" applyNumberFormat="1" applyFont="1" applyBorder="1" applyAlignment="1">
      <alignment horizontal="center" vertical="center" wrapText="1"/>
    </xf>
    <xf numFmtId="4" fontId="12" fillId="0" borderId="4" xfId="0" applyNumberFormat="1" applyFont="1" applyBorder="1" applyAlignment="1">
      <alignment horizontal="center" vertical="center" wrapText="1"/>
    </xf>
    <xf numFmtId="4" fontId="13" fillId="3" borderId="8" xfId="0" applyNumberFormat="1" applyFont="1" applyFill="1" applyBorder="1" applyAlignment="1">
      <alignment horizontal="center" vertical="center" wrapText="1"/>
    </xf>
    <xf numFmtId="4" fontId="13" fillId="3" borderId="4" xfId="0" applyNumberFormat="1" applyFont="1" applyFill="1" applyBorder="1" applyAlignment="1">
      <alignment horizontal="center" vertical="center" wrapText="1"/>
    </xf>
  </cellXfs>
  <cellStyles count="10">
    <cellStyle name="Bun" xfId="6" builtinId="26"/>
    <cellStyle name="Calcul" xfId="7" builtinId="22"/>
    <cellStyle name="Neutru" xfId="2" builtinId="28"/>
    <cellStyle name="Normal" xfId="0" builtinId="0"/>
    <cellStyle name="Normal 2" xfId="1"/>
    <cellStyle name="Normal 3" xfId="9"/>
    <cellStyle name="Procent" xfId="4" builtinId="5"/>
    <cellStyle name="Virgulă" xfId="3" builtinId="3"/>
    <cellStyle name="Обычный 2" xfId="5"/>
    <cellStyle name="Финансовый" xfId="8"/>
  </cellStyles>
  <dxfs count="25">
    <dxf>
      <fill>
        <patternFill>
          <bgColor rgb="FF00B0F0"/>
        </patternFill>
      </fill>
    </dxf>
    <dxf>
      <fill>
        <patternFill>
          <bgColor theme="9" tint="-0.24994659260841701"/>
        </patternFill>
      </fill>
    </dxf>
    <dxf>
      <fill>
        <patternFill>
          <bgColor rgb="FF92D050"/>
        </patternFill>
      </fill>
    </dxf>
    <dxf>
      <fill>
        <patternFill>
          <bgColor rgb="FF00B0F0"/>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theme="4"/>
        </patternFill>
      </fill>
    </dxf>
    <dxf>
      <fill>
        <patternFill>
          <bgColor theme="4" tint="0.39994506668294322"/>
        </patternFill>
      </fill>
    </dxf>
    <dxf>
      <fill>
        <patternFill>
          <bgColor theme="3" tint="0.39994506668294322"/>
        </patternFill>
      </fill>
    </dxf>
    <dxf>
      <fill>
        <patternFill>
          <bgColor theme="4"/>
        </patternFill>
      </fill>
    </dxf>
    <dxf>
      <fill>
        <patternFill>
          <bgColor theme="6"/>
        </patternFill>
      </fill>
    </dxf>
    <dxf>
      <fill>
        <patternFill>
          <bgColor rgb="FFFF0000"/>
        </patternFill>
      </fill>
    </dxf>
    <dxf>
      <fill>
        <patternFill>
          <bgColor rgb="FF00B050"/>
        </patternFill>
      </fill>
    </dxf>
    <dxf>
      <fill>
        <patternFill>
          <bgColor rgb="FF00B0F0"/>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theme="4"/>
        </patternFill>
      </fill>
    </dxf>
    <dxf>
      <fill>
        <patternFill>
          <bgColor theme="4" tint="0.39994506668294322"/>
        </patternFill>
      </fill>
    </dxf>
    <dxf>
      <fill>
        <patternFill>
          <bgColor theme="3" tint="0.39994506668294322"/>
        </patternFill>
      </fill>
    </dxf>
    <dxf>
      <fill>
        <patternFill>
          <bgColor theme="4"/>
        </patternFill>
      </fill>
    </dxf>
    <dxf>
      <fill>
        <patternFill>
          <bgColor theme="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0"/>
  <sheetViews>
    <sheetView tabSelected="1" topLeftCell="P1" zoomScaleNormal="100" workbookViewId="0">
      <pane ySplit="2" topLeftCell="A3" activePane="bottomLeft" state="frozen"/>
      <selection pane="bottomLeft" activeCell="A275" sqref="A275"/>
    </sheetView>
  </sheetViews>
  <sheetFormatPr defaultRowHeight="12.75"/>
  <cols>
    <col min="1" max="1" width="6.28515625" customWidth="1"/>
    <col min="2" max="2" width="7.7109375" customWidth="1"/>
    <col min="3" max="3" width="7.5703125" customWidth="1"/>
    <col min="4" max="12" width="3.7109375" style="303" customWidth="1"/>
    <col min="13" max="13" width="8" customWidth="1"/>
    <col min="15" max="15" width="82.7109375" style="495" customWidth="1"/>
    <col min="16" max="16" width="6.85546875" style="307" customWidth="1"/>
    <col min="17" max="17" width="5.7109375" style="307" customWidth="1"/>
    <col min="18" max="18" width="8.42578125" style="307" customWidth="1"/>
    <col min="19" max="19" width="9.42578125" style="307" customWidth="1"/>
    <col min="20" max="20" width="37.42578125" customWidth="1"/>
    <col min="21" max="21" width="15.7109375" customWidth="1"/>
    <col min="22" max="22" width="12.7109375" customWidth="1"/>
    <col min="23" max="23" width="19.140625" style="291" bestFit="1" customWidth="1"/>
    <col min="24" max="24" width="14.28515625" style="291" bestFit="1" customWidth="1"/>
    <col min="25" max="25" width="7.7109375" style="291" bestFit="1" customWidth="1"/>
    <col min="26" max="26" width="14.28515625" style="291" customWidth="1"/>
    <col min="27" max="27" width="7.28515625" style="291" customWidth="1"/>
    <col min="28" max="28" width="15.28515625" style="291" bestFit="1" customWidth="1"/>
    <col min="29" max="29" width="23.85546875" style="291" customWidth="1"/>
    <col min="30" max="30" width="13.5703125" style="291" bestFit="1" customWidth="1"/>
    <col min="31" max="31" width="7.7109375" style="291" bestFit="1" customWidth="1"/>
    <col min="32" max="32" width="15.7109375" style="291" bestFit="1" customWidth="1"/>
    <col min="33" max="33" width="7.7109375" bestFit="1" customWidth="1"/>
    <col min="34" max="34" width="23.85546875" style="291" customWidth="1"/>
    <col min="35" max="35" width="7.42578125" hidden="1" customWidth="1"/>
    <col min="36" max="36" width="10.85546875" hidden="1" customWidth="1"/>
    <col min="37" max="38" width="7.7109375" hidden="1" customWidth="1"/>
    <col min="39" max="39" width="11.140625" hidden="1" customWidth="1"/>
    <col min="40" max="40" width="11.28515625" hidden="1" customWidth="1"/>
    <col min="41" max="41" width="9.28515625" hidden="1" customWidth="1"/>
    <col min="42" max="48" width="8.85546875" hidden="1" customWidth="1"/>
    <col min="49" max="49" width="11.85546875" hidden="1" customWidth="1"/>
    <col min="50" max="50" width="11.7109375" hidden="1" customWidth="1"/>
  </cols>
  <sheetData>
    <row r="1" spans="1:50" s="352" customFormat="1">
      <c r="A1" s="352">
        <v>1</v>
      </c>
      <c r="B1" s="352">
        <v>2</v>
      </c>
      <c r="C1" s="352">
        <v>3</v>
      </c>
      <c r="D1" s="496">
        <v>4</v>
      </c>
      <c r="E1" s="496"/>
      <c r="F1" s="496"/>
      <c r="G1" s="496"/>
      <c r="H1" s="496"/>
      <c r="I1" s="496"/>
      <c r="J1" s="496"/>
      <c r="K1" s="480"/>
      <c r="L1" s="480"/>
      <c r="M1" s="353">
        <v>5</v>
      </c>
      <c r="O1" s="492" t="s">
        <v>1749</v>
      </c>
      <c r="P1" s="354" t="s">
        <v>1750</v>
      </c>
      <c r="Q1" s="354" t="s">
        <v>1751</v>
      </c>
      <c r="R1" s="354" t="s">
        <v>1752</v>
      </c>
      <c r="S1" s="354" t="s">
        <v>1753</v>
      </c>
      <c r="T1" s="352">
        <v>11</v>
      </c>
      <c r="U1" s="352">
        <v>12</v>
      </c>
      <c r="V1" s="352">
        <v>13</v>
      </c>
      <c r="W1" s="355">
        <v>17</v>
      </c>
      <c r="X1" s="355">
        <v>18</v>
      </c>
      <c r="Y1" s="356"/>
      <c r="Z1" s="355">
        <v>19</v>
      </c>
      <c r="AA1" s="356"/>
      <c r="AB1" s="355">
        <v>20</v>
      </c>
      <c r="AC1" s="356"/>
      <c r="AD1" s="355">
        <v>21</v>
      </c>
      <c r="AE1" s="356"/>
      <c r="AF1" s="355">
        <v>22</v>
      </c>
      <c r="AG1" s="357"/>
      <c r="AH1" s="358" t="s">
        <v>1760</v>
      </c>
      <c r="AI1" s="497">
        <v>25</v>
      </c>
      <c r="AJ1" s="497"/>
      <c r="AK1" s="497"/>
      <c r="AL1" s="497"/>
      <c r="AM1" s="497"/>
      <c r="AN1" s="497"/>
      <c r="AO1" s="497"/>
      <c r="AP1" s="497">
        <v>26</v>
      </c>
      <c r="AQ1" s="497"/>
      <c r="AR1" s="497"/>
      <c r="AS1" s="497"/>
      <c r="AT1" s="497"/>
      <c r="AU1" s="497"/>
      <c r="AV1" s="497"/>
      <c r="AW1" s="497"/>
      <c r="AX1" s="497"/>
    </row>
    <row r="2" spans="1:50" ht="129.75" customHeight="1">
      <c r="A2" s="315" t="s">
        <v>1757</v>
      </c>
      <c r="B2" s="315" t="s">
        <v>1758</v>
      </c>
      <c r="C2" s="315" t="s">
        <v>1759</v>
      </c>
      <c r="D2" s="316">
        <v>2011</v>
      </c>
      <c r="E2" s="316">
        <v>2012</v>
      </c>
      <c r="F2" s="316">
        <v>2013</v>
      </c>
      <c r="G2" s="316">
        <v>2014</v>
      </c>
      <c r="H2" s="316">
        <v>2015</v>
      </c>
      <c r="I2" s="316">
        <v>2016</v>
      </c>
      <c r="J2" s="316">
        <v>2017</v>
      </c>
      <c r="K2" s="316">
        <v>2018</v>
      </c>
      <c r="L2" s="316">
        <v>2019</v>
      </c>
      <c r="M2" s="315" t="s">
        <v>2671</v>
      </c>
      <c r="N2" s="315" t="s">
        <v>2672</v>
      </c>
      <c r="O2" s="493" t="s">
        <v>2</v>
      </c>
      <c r="P2" s="315" t="s">
        <v>1656</v>
      </c>
      <c r="Q2" s="315" t="s">
        <v>1657</v>
      </c>
      <c r="R2" s="315" t="s">
        <v>1658</v>
      </c>
      <c r="S2" s="315" t="s">
        <v>1737</v>
      </c>
      <c r="T2" s="318" t="s">
        <v>1647</v>
      </c>
      <c r="U2" s="486" t="s">
        <v>1328</v>
      </c>
      <c r="V2" s="487" t="s">
        <v>1329</v>
      </c>
      <c r="W2" s="321" t="s">
        <v>2670</v>
      </c>
      <c r="X2" s="498" t="s">
        <v>2667</v>
      </c>
      <c r="Y2" s="498"/>
      <c r="Z2" s="498" t="s">
        <v>2666</v>
      </c>
      <c r="AA2" s="498"/>
      <c r="AB2" s="498" t="s">
        <v>2669</v>
      </c>
      <c r="AC2" s="498"/>
      <c r="AD2" s="498" t="s">
        <v>2668</v>
      </c>
      <c r="AE2" s="498"/>
      <c r="AF2" s="498" t="s">
        <v>2664</v>
      </c>
      <c r="AG2" s="498"/>
      <c r="AH2" s="321" t="s">
        <v>2665</v>
      </c>
      <c r="AI2" s="322" t="s">
        <v>1648</v>
      </c>
      <c r="AJ2" s="322" t="s">
        <v>1649</v>
      </c>
      <c r="AK2" s="322" t="s">
        <v>1650</v>
      </c>
      <c r="AL2" s="322" t="s">
        <v>1651</v>
      </c>
      <c r="AM2" s="322" t="s">
        <v>1652</v>
      </c>
      <c r="AN2" s="322" t="s">
        <v>1653</v>
      </c>
      <c r="AO2" s="322" t="s">
        <v>1654</v>
      </c>
      <c r="AP2" s="309" t="s">
        <v>1660</v>
      </c>
      <c r="AQ2" s="309" t="s">
        <v>1663</v>
      </c>
      <c r="AR2" s="309" t="s">
        <v>1661</v>
      </c>
      <c r="AS2" s="309" t="s">
        <v>1662</v>
      </c>
      <c r="AT2" s="309" t="s">
        <v>1664</v>
      </c>
      <c r="AU2" s="309" t="s">
        <v>1666</v>
      </c>
      <c r="AV2" s="309" t="s">
        <v>1665</v>
      </c>
      <c r="AW2" s="309" t="s">
        <v>1668</v>
      </c>
      <c r="AX2" s="309" t="s">
        <v>1667</v>
      </c>
    </row>
    <row r="3" spans="1:50" ht="30" customHeight="1">
      <c r="A3" s="128">
        <v>1</v>
      </c>
      <c r="B3" s="128">
        <f>IF('FEN 2019'!$A4=1,'FEN 2019'!B4, " ")</f>
        <v>2013</v>
      </c>
      <c r="C3" s="128">
        <f>IF('FEN 2019'!$A4=1,'FEN 2019'!C4, " ")</f>
        <v>2015</v>
      </c>
      <c r="D3" s="301" t="str">
        <f t="shared" ref="D3:L3" si="0">IF(AND($B3&gt;=D$2-$C3+$B3,$C3&lt;=D$2+$C3-$B3),"1"," ")</f>
        <v xml:space="preserve"> </v>
      </c>
      <c r="E3" s="301" t="str">
        <f t="shared" si="0"/>
        <v xml:space="preserve"> </v>
      </c>
      <c r="F3" s="301" t="str">
        <f t="shared" si="0"/>
        <v>1</v>
      </c>
      <c r="G3" s="301" t="str">
        <f t="shared" si="0"/>
        <v>1</v>
      </c>
      <c r="H3" s="301" t="str">
        <f t="shared" si="0"/>
        <v>1</v>
      </c>
      <c r="I3" s="301" t="str">
        <f t="shared" si="0"/>
        <v xml:space="preserve"> </v>
      </c>
      <c r="J3" s="301" t="str">
        <f t="shared" si="0"/>
        <v xml:space="preserve"> </v>
      </c>
      <c r="K3" s="301" t="str">
        <f t="shared" si="0"/>
        <v xml:space="preserve"> </v>
      </c>
      <c r="L3" s="301" t="str">
        <f t="shared" si="0"/>
        <v xml:space="preserve"> </v>
      </c>
      <c r="M3" s="296" t="str">
        <f t="shared" ref="M3:M66" si="1">IF(AH3&gt;0.9, AH3, " ")</f>
        <v xml:space="preserve"> </v>
      </c>
      <c r="N3" s="296">
        <f>IF(AH3&lt;0.3, AH3, " ")</f>
        <v>0.22071318925566721</v>
      </c>
      <c r="O3" s="494" t="str">
        <f>IF('FEN 2019'!A4=1,'FEN 2019'!F4," ")</f>
        <v xml:space="preserve">Reconstrucţia staţiei de epurare a apelor reziduale din s. Merenii Noi , cu utilizarea tehnologiei ZUC- zonelor umede construite </v>
      </c>
      <c r="P3" s="308" t="s">
        <v>1350</v>
      </c>
      <c r="Q3" s="308" t="s">
        <v>1350</v>
      </c>
      <c r="R3" s="308" t="s">
        <v>1350</v>
      </c>
      <c r="S3" s="306" t="s">
        <v>1344</v>
      </c>
      <c r="T3" s="128" t="str">
        <f>IF('FEN 2019'!A4=1,'FEN 2019'!G4," ")</f>
        <v>Primăria Merenii Noi, r.Anenii Noi</v>
      </c>
      <c r="U3" s="298" t="str">
        <f>IF('FEN 2019'!A4=1,'FEN 2019'!E4, " ")</f>
        <v>Merenii Noi</v>
      </c>
      <c r="V3" s="298" t="str">
        <f>IF('FEN 2019'!A4, 'FEN 2019'!H4, " ")</f>
        <v>Anenii Noi</v>
      </c>
      <c r="W3" s="295">
        <f>IF('FEN 2019'!A4=1, 'FEN 2019'!I4, 0)</f>
        <v>7070816</v>
      </c>
      <c r="X3" s="295">
        <f>IF('FEN 2019'!A4=1, 'FEN 2019'!K4, 0)</f>
        <v>1060622.3999999999</v>
      </c>
      <c r="Y3" s="296">
        <f t="shared" ref="Y3" si="2">X3/W3</f>
        <v>0.15</v>
      </c>
      <c r="Z3" s="295">
        <f>IF('FEN 2019'!A4=1, 'FEN 2019'!J4, 0)</f>
        <v>1500000</v>
      </c>
      <c r="AA3" s="296">
        <f t="shared" ref="AA3" si="3">Z3/W3</f>
        <v>0.21213958898096061</v>
      </c>
      <c r="AB3" s="295">
        <f>IF('FEN 2019'!A4=1, 'FEN 2019'!L4, 0)</f>
        <v>499999.95</v>
      </c>
      <c r="AC3" s="296">
        <f t="shared" ref="AC3" si="4">AB3/W3</f>
        <v>7.0713189255667233E-2</v>
      </c>
      <c r="AD3" s="295">
        <f>IF('FEN 2019'!A4=1, 'FEN 2019'!M4, 0)</f>
        <v>1000000.05</v>
      </c>
      <c r="AE3" s="296">
        <f t="shared" ref="AE3" si="5">AD3/W3</f>
        <v>0.14142639972529339</v>
      </c>
      <c r="AF3" s="295">
        <f>IF('FEN 2019'!A4=1, 'FEN 2019'!N4, 0)</f>
        <v>5570816</v>
      </c>
      <c r="AG3" s="296">
        <f>AF3/W3</f>
        <v>0.78786041101903936</v>
      </c>
      <c r="AH3" s="296">
        <f t="shared" ref="AH3" si="6">(AB3+X3)/W3</f>
        <v>0.22071318925566721</v>
      </c>
      <c r="AI3" s="305"/>
      <c r="AJ3" s="305"/>
      <c r="AK3" s="305"/>
      <c r="AL3" s="305"/>
      <c r="AM3" s="305"/>
      <c r="AN3" s="305"/>
      <c r="AO3" s="305"/>
      <c r="AP3" s="128"/>
      <c r="AQ3" s="128"/>
      <c r="AR3" s="128"/>
      <c r="AS3" s="128"/>
      <c r="AT3" s="128"/>
      <c r="AU3" s="128"/>
      <c r="AV3" s="128"/>
      <c r="AW3" s="128"/>
      <c r="AX3" s="128"/>
    </row>
    <row r="4" spans="1:50" ht="20.100000000000001" customHeight="1">
      <c r="A4" s="128">
        <v>2</v>
      </c>
      <c r="B4" s="128">
        <f>IF('FEN 2019'!$A7=1,'FEN 2019'!B7, " ")</f>
        <v>2015</v>
      </c>
      <c r="C4" s="128">
        <f>IF('FEN 2019'!$A7=1,'FEN 2019'!C7, " ")</f>
        <v>2018</v>
      </c>
      <c r="D4" s="301" t="str">
        <f t="shared" ref="D4:L11" si="7">IF(AND($B4&gt;=D$2-$C4+$B4,$C4&lt;=D$2+$C4-$B4),"1"," ")</f>
        <v xml:space="preserve"> </v>
      </c>
      <c r="E4" s="301" t="str">
        <f t="shared" si="7"/>
        <v xml:space="preserve"> </v>
      </c>
      <c r="F4" s="301" t="str">
        <f t="shared" si="7"/>
        <v xml:space="preserve"> </v>
      </c>
      <c r="G4" s="301" t="str">
        <f t="shared" si="7"/>
        <v xml:space="preserve"> </v>
      </c>
      <c r="H4" s="301" t="str">
        <f t="shared" si="7"/>
        <v>1</v>
      </c>
      <c r="I4" s="301" t="str">
        <f t="shared" si="7"/>
        <v>1</v>
      </c>
      <c r="J4" s="301" t="str">
        <f t="shared" si="7"/>
        <v>1</v>
      </c>
      <c r="K4" s="301" t="str">
        <f t="shared" si="7"/>
        <v>1</v>
      </c>
      <c r="L4" s="301" t="str">
        <f t="shared" si="7"/>
        <v xml:space="preserve"> </v>
      </c>
      <c r="M4" s="296" t="str">
        <f t="shared" si="1"/>
        <v xml:space="preserve"> </v>
      </c>
      <c r="N4" s="296" t="str">
        <f t="shared" ref="N4:N67" si="8">IF(AH4&lt;0.3, AH4, " ")</f>
        <v xml:space="preserve"> </v>
      </c>
      <c r="O4" s="494" t="str">
        <f>IF('FEN 2019'!A7=1,'FEN 2019'!F7," ")</f>
        <v xml:space="preserve">Reconstrucția rețelei de canalizare sub presiune a sistemului de canalizare  </v>
      </c>
      <c r="P4" s="308" t="s">
        <v>1350</v>
      </c>
      <c r="Q4" s="308" t="s">
        <v>1350</v>
      </c>
      <c r="R4" s="308" t="s">
        <v>1344</v>
      </c>
      <c r="S4" s="306" t="s">
        <v>1350</v>
      </c>
      <c r="T4" s="128" t="str">
        <f>IF('FEN 2019'!A7=1,'FEN 2019'!G7," ")</f>
        <v>Primăria orașului  Anenii Noi</v>
      </c>
      <c r="U4" s="298" t="str">
        <f>IF('FEN 2019'!A7=1,'FEN 2019'!E7, " ")</f>
        <v>Anenii Noi</v>
      </c>
      <c r="V4" s="298" t="str">
        <f>IF('FEN 2019'!A7, 'FEN 2019'!H7, " ")</f>
        <v>Anenii Noi</v>
      </c>
      <c r="W4" s="295">
        <f>IF('FEN 2019'!A7=1, 'FEN 2019'!I7, 0)</f>
        <v>5242307.91</v>
      </c>
      <c r="X4" s="295">
        <f>IF('FEN 2019'!A7=1, 'FEN 2019'!K7, 0)</f>
        <v>786346.18650000007</v>
      </c>
      <c r="Y4" s="296">
        <f t="shared" ref="Y4:Y12" si="9">X4/W4</f>
        <v>0.15000000000000002</v>
      </c>
      <c r="Z4" s="295">
        <f>IF('FEN 2019'!A7=1, 'FEN 2019'!J7, 0)</f>
        <v>4557409</v>
      </c>
      <c r="AA4" s="296">
        <f t="shared" ref="AA4:AA12" si="10">Z4/W4</f>
        <v>0.86935164401665221</v>
      </c>
      <c r="AB4" s="295">
        <f>IF('FEN 2019'!A7=1, 'FEN 2019'!L7, 0)</f>
        <v>3047326.83</v>
      </c>
      <c r="AC4" s="296">
        <f t="shared" ref="AC4:AC12" si="11">AB4/W4</f>
        <v>0.58129489574373361</v>
      </c>
      <c r="AD4" s="295">
        <f>IF('FEN 2019'!A7=1, 'FEN 2019'!M7, 0)</f>
        <v>1510082.17</v>
      </c>
      <c r="AE4" s="296">
        <f t="shared" ref="AE4:AE12" si="12">AD4/W4</f>
        <v>0.28805674827291855</v>
      </c>
      <c r="AF4" s="295">
        <f>IF('FEN 2019'!A7=1, 'FEN 2019'!N7, 0)</f>
        <v>684898.91000000015</v>
      </c>
      <c r="AG4" s="296">
        <f t="shared" ref="AG4:AG12" si="13">AF4/W4</f>
        <v>0.13064835598334781</v>
      </c>
      <c r="AH4" s="296">
        <f t="shared" ref="AH4:AH12" si="14">(AB4+X4)/W4</f>
        <v>0.73129489574373352</v>
      </c>
      <c r="AI4" s="305"/>
      <c r="AJ4" s="305"/>
      <c r="AK4" s="305"/>
      <c r="AL4" s="305"/>
      <c r="AM4" s="305"/>
      <c r="AN4" s="305"/>
      <c r="AO4" s="305"/>
      <c r="AP4" s="128"/>
      <c r="AQ4" s="128"/>
      <c r="AR4" s="128"/>
      <c r="AS4" s="128"/>
      <c r="AT4" s="128"/>
      <c r="AU4" s="128"/>
      <c r="AV4" s="128"/>
      <c r="AW4" s="128"/>
      <c r="AX4" s="128"/>
    </row>
    <row r="5" spans="1:50" ht="20.100000000000001" customHeight="1">
      <c r="A5" s="128">
        <v>3</v>
      </c>
      <c r="B5" s="128">
        <f>IF('FEN 2019'!$A10=1,'FEN 2019'!B10, " ")</f>
        <v>2016</v>
      </c>
      <c r="C5" s="128">
        <f>IF('FEN 2019'!$A10=1,'FEN 2019'!C10, " ")</f>
        <v>2019</v>
      </c>
      <c r="D5" s="301" t="str">
        <f t="shared" si="7"/>
        <v xml:space="preserve"> </v>
      </c>
      <c r="E5" s="301" t="str">
        <f t="shared" si="7"/>
        <v xml:space="preserve"> </v>
      </c>
      <c r="F5" s="301" t="str">
        <f t="shared" si="7"/>
        <v xml:space="preserve"> </v>
      </c>
      <c r="G5" s="301" t="str">
        <f t="shared" si="7"/>
        <v xml:space="preserve"> </v>
      </c>
      <c r="H5" s="301" t="str">
        <f t="shared" si="7"/>
        <v xml:space="preserve"> </v>
      </c>
      <c r="I5" s="301" t="str">
        <f t="shared" si="7"/>
        <v>1</v>
      </c>
      <c r="J5" s="301" t="str">
        <f t="shared" si="7"/>
        <v>1</v>
      </c>
      <c r="K5" s="301" t="str">
        <f t="shared" si="7"/>
        <v>1</v>
      </c>
      <c r="L5" s="301" t="str">
        <f t="shared" si="7"/>
        <v>1</v>
      </c>
      <c r="M5" s="296" t="str">
        <f t="shared" si="1"/>
        <v xml:space="preserve"> </v>
      </c>
      <c r="N5" s="296" t="str">
        <f t="shared" si="8"/>
        <v xml:space="preserve"> </v>
      </c>
      <c r="O5" s="494" t="str">
        <f>IF('FEN 2019'!A10=1,'FEN 2019'!F10," ")</f>
        <v xml:space="preserve">Construcția turnului de apă și forarea sondei arteziene din s. Geamăna </v>
      </c>
      <c r="P5" s="308" t="s">
        <v>1344</v>
      </c>
      <c r="Q5" s="308" t="s">
        <v>1350</v>
      </c>
      <c r="R5" s="308" t="s">
        <v>1350</v>
      </c>
      <c r="S5" s="306" t="s">
        <v>1350</v>
      </c>
      <c r="T5" s="128" t="str">
        <f>IF('FEN 2019'!A10=1,'FEN 2019'!G10," ")</f>
        <v>Primăria Geamăna, r. Anenii Noi</v>
      </c>
      <c r="U5" s="298" t="str">
        <f>IF('FEN 2019'!A10=1,'FEN 2019'!E10, " ")</f>
        <v>Geamana</v>
      </c>
      <c r="V5" s="298" t="str">
        <f>IF('FEN 2019'!A10, 'FEN 2019'!H10, " ")</f>
        <v>Anenii Noi</v>
      </c>
      <c r="W5" s="295">
        <f>IF('FEN 2019'!A10=1, 'FEN 2019'!I10, 0)</f>
        <v>2009623.62</v>
      </c>
      <c r="X5" s="295">
        <f>IF('FEN 2019'!A10=1, 'FEN 2019'!K10, 0)</f>
        <v>301443.54300000001</v>
      </c>
      <c r="Y5" s="296">
        <f t="shared" si="9"/>
        <v>0.15</v>
      </c>
      <c r="Z5" s="295">
        <f>IF('FEN 2019'!A10=1, 'FEN 2019'!J10, 0)</f>
        <v>1776410</v>
      </c>
      <c r="AA5" s="296">
        <f t="shared" si="10"/>
        <v>0.88395159288583591</v>
      </c>
      <c r="AB5" s="295">
        <f>IF('FEN 2019'!A10=1, 'FEN 2019'!L10, 0)</f>
        <v>1000000</v>
      </c>
      <c r="AC5" s="296">
        <f t="shared" si="11"/>
        <v>0.49760561631933842</v>
      </c>
      <c r="AD5" s="295">
        <f>IF('FEN 2019'!A10=1, 'FEN 2019'!M10, 0)</f>
        <v>776410</v>
      </c>
      <c r="AE5" s="296">
        <f t="shared" si="12"/>
        <v>0.38634597656649755</v>
      </c>
      <c r="AF5" s="295">
        <f>IF('FEN 2019'!A10=1, 'FEN 2019'!N10, 0)</f>
        <v>233213.62000000011</v>
      </c>
      <c r="AG5" s="296">
        <f t="shared" si="13"/>
        <v>0.11604840711416405</v>
      </c>
      <c r="AH5" s="296">
        <f t="shared" si="14"/>
        <v>0.64760561631933844</v>
      </c>
      <c r="AI5" s="305"/>
      <c r="AJ5" s="305"/>
      <c r="AK5" s="305"/>
      <c r="AL5" s="305"/>
      <c r="AM5" s="305"/>
      <c r="AN5" s="305"/>
      <c r="AO5" s="305"/>
      <c r="AP5" s="128"/>
      <c r="AQ5" s="128"/>
      <c r="AR5" s="128"/>
      <c r="AS5" s="128"/>
      <c r="AT5" s="128"/>
      <c r="AU5" s="128"/>
      <c r="AV5" s="128"/>
      <c r="AW5" s="128"/>
      <c r="AX5" s="128"/>
    </row>
    <row r="6" spans="1:50" ht="20.100000000000001" customHeight="1">
      <c r="A6" s="128">
        <v>4</v>
      </c>
      <c r="B6" s="128">
        <f>IF('FEN 2019'!$A13=1,'FEN 2019'!B13, " ")</f>
        <v>2016</v>
      </c>
      <c r="C6" s="128">
        <f>IF('FEN 2019'!$A13=1,'FEN 2019'!C13, " ")</f>
        <v>2018</v>
      </c>
      <c r="D6" s="301" t="str">
        <f t="shared" si="7"/>
        <v xml:space="preserve"> </v>
      </c>
      <c r="E6" s="301" t="str">
        <f t="shared" si="7"/>
        <v xml:space="preserve"> </v>
      </c>
      <c r="F6" s="301" t="str">
        <f t="shared" si="7"/>
        <v xml:space="preserve"> </v>
      </c>
      <c r="G6" s="301" t="str">
        <f t="shared" si="7"/>
        <v xml:space="preserve"> </v>
      </c>
      <c r="H6" s="301" t="str">
        <f t="shared" si="7"/>
        <v xml:space="preserve"> </v>
      </c>
      <c r="I6" s="301" t="str">
        <f t="shared" si="7"/>
        <v>1</v>
      </c>
      <c r="J6" s="301" t="str">
        <f t="shared" si="7"/>
        <v>1</v>
      </c>
      <c r="K6" s="301" t="str">
        <f t="shared" si="7"/>
        <v>1</v>
      </c>
      <c r="L6" s="301" t="str">
        <f t="shared" si="7"/>
        <v xml:space="preserve"> </v>
      </c>
      <c r="M6" s="296" t="str">
        <f t="shared" si="1"/>
        <v xml:space="preserve"> </v>
      </c>
      <c r="N6" s="296" t="str">
        <f t="shared" si="8"/>
        <v xml:space="preserve"> </v>
      </c>
      <c r="O6" s="494" t="str">
        <f>IF('FEN 2019'!A13=1,'FEN 2019'!F13," ")</f>
        <v xml:space="preserve">Construcţia reţelelor de aprovizionare cu apă şi construcţia turnului din satul Floreşti, com. Cobusca Veche,   r. Anenii Noi </v>
      </c>
      <c r="P6" s="308" t="s">
        <v>1350</v>
      </c>
      <c r="Q6" s="308" t="s">
        <v>1344</v>
      </c>
      <c r="R6" s="308" t="s">
        <v>1350</v>
      </c>
      <c r="S6" s="306" t="s">
        <v>1350</v>
      </c>
      <c r="T6" s="128" t="str">
        <f>IF('FEN 2019'!A13=1,'FEN 2019'!G13," ")</f>
        <v>Primăria Cobusca Veche                                 r. Anenii Noi</v>
      </c>
      <c r="U6" s="298" t="str">
        <f>IF('FEN 2019'!A13=1,'FEN 2019'!E13, " ")</f>
        <v>Cobusca Veche</v>
      </c>
      <c r="V6" s="298" t="str">
        <f>IF('FEN 2019'!A13, 'FEN 2019'!H13, " ")</f>
        <v>Anenii Noi</v>
      </c>
      <c r="W6" s="295">
        <f>IF('FEN 2019'!A13=1, 'FEN 2019'!I13, 0)</f>
        <v>2042692.32</v>
      </c>
      <c r="X6" s="295">
        <f>IF('FEN 2019'!A13=1, 'FEN 2019'!K13, 0)</f>
        <v>306403.848</v>
      </c>
      <c r="Y6" s="296">
        <f t="shared" si="9"/>
        <v>0.15</v>
      </c>
      <c r="Z6" s="295">
        <f>IF('FEN 2019'!A13=1, 'FEN 2019'!J13, 0)</f>
        <v>1817000</v>
      </c>
      <c r="AA6" s="296">
        <f t="shared" si="10"/>
        <v>0.88951232753447662</v>
      </c>
      <c r="AB6" s="295">
        <f>IF('FEN 2019'!A13=1, 'FEN 2019'!L13, 0)</f>
        <v>789660.23</v>
      </c>
      <c r="AC6" s="296">
        <f t="shared" si="11"/>
        <v>0.38657815583308208</v>
      </c>
      <c r="AD6" s="295">
        <f>IF('FEN 2019'!A13=1, 'FEN 2019'!M13, 0)</f>
        <v>1027339.77</v>
      </c>
      <c r="AE6" s="296">
        <f t="shared" si="12"/>
        <v>0.50293417170139454</v>
      </c>
      <c r="AF6" s="295">
        <f>IF('FEN 2019'!A13=1, 'FEN 2019'!N13, 0)</f>
        <v>225692.32000000007</v>
      </c>
      <c r="AG6" s="296">
        <f t="shared" si="13"/>
        <v>0.11048767246552338</v>
      </c>
      <c r="AH6" s="296">
        <f t="shared" si="14"/>
        <v>0.5365781558330821</v>
      </c>
      <c r="AI6" s="305"/>
      <c r="AJ6" s="305"/>
      <c r="AK6" s="305"/>
      <c r="AL6" s="305"/>
      <c r="AM6" s="305"/>
      <c r="AN6" s="305"/>
      <c r="AO6" s="305"/>
      <c r="AP6" s="128"/>
      <c r="AQ6" s="128"/>
      <c r="AR6" s="128"/>
      <c r="AS6" s="128"/>
      <c r="AT6" s="128"/>
      <c r="AU6" s="128"/>
      <c r="AV6" s="128"/>
      <c r="AW6" s="128"/>
      <c r="AX6" s="128"/>
    </row>
    <row r="7" spans="1:50" ht="20.100000000000001" customHeight="1">
      <c r="A7" s="128">
        <v>5</v>
      </c>
      <c r="B7" s="128">
        <f>IF('FEN 2019'!$A16=1,'FEN 2019'!B16, " ")</f>
        <v>2016</v>
      </c>
      <c r="C7" s="128">
        <f>IF('FEN 2019'!$A16=1,'FEN 2019'!C16, " ")</f>
        <v>2016</v>
      </c>
      <c r="D7" s="301" t="str">
        <f t="shared" si="7"/>
        <v xml:space="preserve"> </v>
      </c>
      <c r="E7" s="301" t="str">
        <f t="shared" si="7"/>
        <v xml:space="preserve"> </v>
      </c>
      <c r="F7" s="301" t="str">
        <f t="shared" si="7"/>
        <v xml:space="preserve"> </v>
      </c>
      <c r="G7" s="301" t="str">
        <f t="shared" si="7"/>
        <v xml:space="preserve"> </v>
      </c>
      <c r="H7" s="301" t="str">
        <f t="shared" si="7"/>
        <v xml:space="preserve"> </v>
      </c>
      <c r="I7" s="301" t="str">
        <f t="shared" si="7"/>
        <v>1</v>
      </c>
      <c r="J7" s="301" t="str">
        <f t="shared" si="7"/>
        <v xml:space="preserve"> </v>
      </c>
      <c r="K7" s="301" t="str">
        <f t="shared" si="7"/>
        <v xml:space="preserve"> </v>
      </c>
      <c r="L7" s="301" t="str">
        <f t="shared" si="7"/>
        <v xml:space="preserve"> </v>
      </c>
      <c r="M7" s="296" t="str">
        <f t="shared" si="1"/>
        <v xml:space="preserve"> </v>
      </c>
      <c r="N7" s="296" t="str">
        <f t="shared" si="8"/>
        <v xml:space="preserve"> </v>
      </c>
      <c r="O7" s="494" t="str">
        <f>IF('FEN 2019'!A16=1,'FEN 2019'!F16," ")</f>
        <v xml:space="preserve">Alimentarea cu apă potabilă a sectorului de sud - est din satul Mereni, r. Anenii Noi         </v>
      </c>
      <c r="P7" s="308" t="s">
        <v>1350</v>
      </c>
      <c r="Q7" s="308" t="s">
        <v>1344</v>
      </c>
      <c r="R7" s="308" t="s">
        <v>1350</v>
      </c>
      <c r="S7" s="306" t="s">
        <v>1350</v>
      </c>
      <c r="T7" s="128" t="str">
        <f>IF('FEN 2019'!A16=1,'FEN 2019'!G16," ")</f>
        <v>Primăria Mereni, r. Anenii Noi</v>
      </c>
      <c r="U7" s="298" t="str">
        <f>IF('FEN 2019'!A16=1,'FEN 2019'!E16, " ")</f>
        <v>Mereni</v>
      </c>
      <c r="V7" s="298" t="str">
        <f>IF('FEN 2019'!A16, 'FEN 2019'!H16, " ")</f>
        <v>Anenii Noi</v>
      </c>
      <c r="W7" s="295">
        <f>IF('FEN 2019'!A16=1, 'FEN 2019'!I16, 0)</f>
        <v>2542638</v>
      </c>
      <c r="X7" s="295">
        <f>IF('FEN 2019'!A16=1, 'FEN 2019'!K16, 0)</f>
        <v>381395.7</v>
      </c>
      <c r="Y7" s="296">
        <f t="shared" si="9"/>
        <v>0.15</v>
      </c>
      <c r="Z7" s="295">
        <f>IF('FEN 2019'!A16=1, 'FEN 2019'!J16, 0)</f>
        <v>1000000</v>
      </c>
      <c r="AA7" s="296">
        <f t="shared" si="10"/>
        <v>0.39329232081011928</v>
      </c>
      <c r="AB7" s="295">
        <f>IF('FEN 2019'!A16=1, 'FEN 2019'!L16, 0)</f>
        <v>1000000</v>
      </c>
      <c r="AC7" s="296">
        <f t="shared" si="11"/>
        <v>0.39329232081011928</v>
      </c>
      <c r="AD7" s="295">
        <f>IF('FEN 2019'!A16=1, 'FEN 2019'!M16, 0)</f>
        <v>0</v>
      </c>
      <c r="AE7" s="296">
        <f t="shared" si="12"/>
        <v>0</v>
      </c>
      <c r="AF7" s="295">
        <f>IF('FEN 2019'!A16=1, 'FEN 2019'!N16, 0)</f>
        <v>1542638</v>
      </c>
      <c r="AG7" s="296">
        <f t="shared" si="13"/>
        <v>0.60670767918988078</v>
      </c>
      <c r="AH7" s="296">
        <f t="shared" si="14"/>
        <v>0.54329232081011924</v>
      </c>
      <c r="AI7" s="305"/>
      <c r="AJ7" s="305"/>
      <c r="AK7" s="305"/>
      <c r="AL7" s="305"/>
      <c r="AM7" s="305"/>
      <c r="AN7" s="305"/>
      <c r="AO7" s="305"/>
      <c r="AP7" s="128"/>
      <c r="AQ7" s="128"/>
      <c r="AR7" s="128"/>
      <c r="AS7" s="128"/>
      <c r="AT7" s="128"/>
      <c r="AU7" s="128"/>
      <c r="AV7" s="128"/>
      <c r="AW7" s="128"/>
      <c r="AX7" s="128"/>
    </row>
    <row r="8" spans="1:50" ht="20.100000000000001" customHeight="1">
      <c r="A8" s="128">
        <v>6</v>
      </c>
      <c r="B8" s="128">
        <f>IF('FEN 2019'!$A18=1,'FEN 2019'!B18, " ")</f>
        <v>2015</v>
      </c>
      <c r="C8" s="128">
        <f>IF('FEN 2019'!$A18=1,'FEN 2019'!C18, " ")</f>
        <v>2016</v>
      </c>
      <c r="D8" s="301" t="str">
        <f t="shared" si="7"/>
        <v xml:space="preserve"> </v>
      </c>
      <c r="E8" s="301" t="str">
        <f t="shared" si="7"/>
        <v xml:space="preserve"> </v>
      </c>
      <c r="F8" s="301" t="str">
        <f t="shared" si="7"/>
        <v xml:space="preserve"> </v>
      </c>
      <c r="G8" s="301" t="str">
        <f t="shared" si="7"/>
        <v xml:space="preserve"> </v>
      </c>
      <c r="H8" s="301" t="str">
        <f t="shared" si="7"/>
        <v>1</v>
      </c>
      <c r="I8" s="301" t="str">
        <f t="shared" si="7"/>
        <v>1</v>
      </c>
      <c r="J8" s="301" t="str">
        <f t="shared" si="7"/>
        <v xml:space="preserve"> </v>
      </c>
      <c r="K8" s="301" t="str">
        <f t="shared" si="7"/>
        <v xml:space="preserve"> </v>
      </c>
      <c r="L8" s="301" t="str">
        <f t="shared" si="7"/>
        <v xml:space="preserve"> </v>
      </c>
      <c r="M8" s="296" t="str">
        <f t="shared" si="1"/>
        <v xml:space="preserve"> </v>
      </c>
      <c r="N8" s="296" t="str">
        <f t="shared" si="8"/>
        <v xml:space="preserve"> </v>
      </c>
      <c r="O8" s="494" t="str">
        <f>IF('FEN 2019'!A18=1,'FEN 2019'!F18," ")</f>
        <v xml:space="preserve">Construcția sistemului de apediuct în Hîrbovăț , r. Anenii Noi                                    </v>
      </c>
      <c r="P8" s="308" t="s">
        <v>1350</v>
      </c>
      <c r="Q8" s="308" t="s">
        <v>1344</v>
      </c>
      <c r="R8" s="308" t="s">
        <v>1350</v>
      </c>
      <c r="S8" s="306" t="s">
        <v>1350</v>
      </c>
      <c r="T8" s="128" t="str">
        <f>IF('FEN 2019'!A18=1,'FEN 2019'!G18," ")</f>
        <v>Primăria Hîrbovăț,    r Anenii Noi</v>
      </c>
      <c r="U8" s="298" t="str">
        <f>IF('FEN 2019'!A18=1,'FEN 2019'!E18, " ")</f>
        <v>Hirbovat</v>
      </c>
      <c r="V8" s="298" t="str">
        <f>IF('FEN 2019'!A18, 'FEN 2019'!H18, " ")</f>
        <v>Anenii Noi</v>
      </c>
      <c r="W8" s="295">
        <f>IF('FEN 2019'!A18=1, 'FEN 2019'!I18, 0)</f>
        <v>6892341.0899999999</v>
      </c>
      <c r="X8" s="295">
        <f>IF('FEN 2019'!A18=1, 'FEN 2019'!K18, 0)</f>
        <v>1033851.1634999999</v>
      </c>
      <c r="Y8" s="296">
        <f t="shared" si="9"/>
        <v>0.15</v>
      </c>
      <c r="Z8" s="295">
        <f>IF('FEN 2019'!A18=1, 'FEN 2019'!J18, 0)</f>
        <v>6043228</v>
      </c>
      <c r="AA8" s="296">
        <f t="shared" si="10"/>
        <v>0.87680338524859625</v>
      </c>
      <c r="AB8" s="295">
        <f>IF('FEN 2019'!A18=1, 'FEN 2019'!L18, 0)</f>
        <v>4872239.2</v>
      </c>
      <c r="AC8" s="296">
        <f t="shared" si="11"/>
        <v>0.70690627993862098</v>
      </c>
      <c r="AD8" s="295">
        <f>IF('FEN 2019'!A18=1, 'FEN 2019'!M18, 0)</f>
        <v>1170988.7999999998</v>
      </c>
      <c r="AE8" s="296">
        <f t="shared" si="12"/>
        <v>0.16989710530997529</v>
      </c>
      <c r="AF8" s="295">
        <f>IF('FEN 2019'!A18=1, 'FEN 2019'!N18, 0)</f>
        <v>849113.08999999985</v>
      </c>
      <c r="AG8" s="296">
        <f t="shared" si="13"/>
        <v>0.1231966147514037</v>
      </c>
      <c r="AH8" s="296">
        <f t="shared" si="14"/>
        <v>0.85690627993862101</v>
      </c>
      <c r="AI8" s="305"/>
      <c r="AJ8" s="305"/>
      <c r="AK8" s="305"/>
      <c r="AL8" s="305"/>
      <c r="AM8" s="305"/>
      <c r="AN8" s="305"/>
      <c r="AO8" s="305"/>
      <c r="AP8" s="128"/>
      <c r="AQ8" s="128"/>
      <c r="AR8" s="128"/>
      <c r="AS8" s="128"/>
      <c r="AT8" s="128"/>
      <c r="AU8" s="128"/>
      <c r="AV8" s="128"/>
      <c r="AW8" s="128"/>
      <c r="AX8" s="128"/>
    </row>
    <row r="9" spans="1:50" ht="20.100000000000001" customHeight="1">
      <c r="A9" s="128">
        <v>7</v>
      </c>
      <c r="B9" s="128">
        <f>IF('FEN 2019'!$A22=1,'FEN 2019'!B22, " ")</f>
        <v>2012</v>
      </c>
      <c r="C9" s="128">
        <f>IF('FEN 2019'!$A22=1,'FEN 2019'!C22, " ")</f>
        <v>2015</v>
      </c>
      <c r="D9" s="301" t="str">
        <f t="shared" si="7"/>
        <v xml:space="preserve"> </v>
      </c>
      <c r="E9" s="301" t="str">
        <f t="shared" si="7"/>
        <v>1</v>
      </c>
      <c r="F9" s="301" t="str">
        <f t="shared" si="7"/>
        <v>1</v>
      </c>
      <c r="G9" s="301" t="str">
        <f t="shared" si="7"/>
        <v>1</v>
      </c>
      <c r="H9" s="301" t="str">
        <f t="shared" si="7"/>
        <v>1</v>
      </c>
      <c r="I9" s="301" t="str">
        <f t="shared" si="7"/>
        <v xml:space="preserve"> </v>
      </c>
      <c r="J9" s="301" t="str">
        <f t="shared" si="7"/>
        <v xml:space="preserve"> </v>
      </c>
      <c r="K9" s="301" t="str">
        <f t="shared" si="7"/>
        <v xml:space="preserve"> </v>
      </c>
      <c r="L9" s="301" t="str">
        <f t="shared" si="7"/>
        <v xml:space="preserve"> </v>
      </c>
      <c r="M9" s="296">
        <f t="shared" si="1"/>
        <v>0.9007210436647004</v>
      </c>
      <c r="N9" s="296" t="str">
        <f t="shared" si="8"/>
        <v xml:space="preserve"> </v>
      </c>
      <c r="O9" s="494" t="str">
        <f>IF('FEN 2019'!A22=1,'FEN 2019'!F22," ")</f>
        <v xml:space="preserve">Rețele de alimentare cu apă a s. Bulboaca, r. Anenii Noi                                 </v>
      </c>
      <c r="P9" s="308" t="s">
        <v>1350</v>
      </c>
      <c r="Q9" s="308" t="s">
        <v>1344</v>
      </c>
      <c r="R9" s="308" t="s">
        <v>1350</v>
      </c>
      <c r="S9" s="306" t="s">
        <v>1350</v>
      </c>
      <c r="T9" s="128" t="str">
        <f>IF('FEN 2019'!A22=1,'FEN 2019'!G22," ")</f>
        <v xml:space="preserve">Primăria Bulboaca, r. Anenii Noi </v>
      </c>
      <c r="U9" s="298" t="str">
        <f>IF('FEN 2019'!A22=1,'FEN 2019'!E22, " ")</f>
        <v>Bulboaca</v>
      </c>
      <c r="V9" s="298" t="str">
        <f>IF('FEN 2019'!A22, 'FEN 2019'!H22, " ")</f>
        <v>Anenii Noi</v>
      </c>
      <c r="W9" s="295">
        <f>IF('FEN 2019'!A22=1, 'FEN 2019'!I22, 0)</f>
        <v>5501785.3899999997</v>
      </c>
      <c r="X9" s="295">
        <f>IF('FEN 2019'!A22=1, 'FEN 2019'!K22, 0)</f>
        <v>825267.80849999993</v>
      </c>
      <c r="Y9" s="296">
        <f t="shared" si="9"/>
        <v>0.15</v>
      </c>
      <c r="Z9" s="295">
        <f>IF('FEN 2019'!A22=1, 'FEN 2019'!J22, 0)</f>
        <v>4704010</v>
      </c>
      <c r="AA9" s="296">
        <f t="shared" si="10"/>
        <v>0.85499699943766805</v>
      </c>
      <c r="AB9" s="295">
        <f>IF('FEN 2019'!A22=1, 'FEN 2019'!L22, 0)</f>
        <v>4130306.0700000003</v>
      </c>
      <c r="AC9" s="296">
        <f t="shared" si="11"/>
        <v>0.75072104366470038</v>
      </c>
      <c r="AD9" s="295">
        <f>IF('FEN 2019'!A22=1, 'FEN 2019'!M22, 0)</f>
        <v>573703.9299999997</v>
      </c>
      <c r="AE9" s="296">
        <f t="shared" si="12"/>
        <v>0.10427595577296768</v>
      </c>
      <c r="AF9" s="295">
        <f>IF('FEN 2019'!A22=1, 'FEN 2019'!N22, 0)</f>
        <v>797775.38999999966</v>
      </c>
      <c r="AG9" s="296">
        <f t="shared" si="13"/>
        <v>0.14500300056233195</v>
      </c>
      <c r="AH9" s="296">
        <f t="shared" si="14"/>
        <v>0.9007210436647004</v>
      </c>
      <c r="AI9" s="305"/>
      <c r="AJ9" s="305"/>
      <c r="AK9" s="305"/>
      <c r="AL9" s="305"/>
      <c r="AM9" s="305"/>
      <c r="AN9" s="305"/>
      <c r="AO9" s="305"/>
      <c r="AP9" s="128"/>
      <c r="AQ9" s="128"/>
      <c r="AR9" s="128"/>
      <c r="AS9" s="128"/>
      <c r="AT9" s="128"/>
      <c r="AU9" s="128"/>
      <c r="AV9" s="128"/>
      <c r="AW9" s="128"/>
      <c r="AX9" s="128"/>
    </row>
    <row r="10" spans="1:50" ht="20.100000000000001" customHeight="1">
      <c r="A10" s="128">
        <v>8</v>
      </c>
      <c r="B10" s="128">
        <f>IF('FEN 2019'!$A27=1,'FEN 2019'!B27, " ")</f>
        <v>2018</v>
      </c>
      <c r="C10" s="128">
        <f>IF('FEN 2019'!$A27=1,'FEN 2019'!C27, " ")</f>
        <v>2019</v>
      </c>
      <c r="D10" s="301" t="str">
        <f t="shared" si="7"/>
        <v xml:space="preserve"> </v>
      </c>
      <c r="E10" s="301" t="str">
        <f t="shared" si="7"/>
        <v xml:space="preserve"> </v>
      </c>
      <c r="F10" s="301" t="str">
        <f t="shared" si="7"/>
        <v xml:space="preserve"> </v>
      </c>
      <c r="G10" s="301" t="str">
        <f t="shared" si="7"/>
        <v xml:space="preserve"> </v>
      </c>
      <c r="H10" s="301" t="str">
        <f t="shared" si="7"/>
        <v xml:space="preserve"> </v>
      </c>
      <c r="I10" s="301" t="str">
        <f t="shared" si="7"/>
        <v xml:space="preserve"> </v>
      </c>
      <c r="J10" s="301" t="str">
        <f t="shared" si="7"/>
        <v xml:space="preserve"> </v>
      </c>
      <c r="K10" s="301" t="str">
        <f t="shared" si="7"/>
        <v>1</v>
      </c>
      <c r="L10" s="301" t="str">
        <f t="shared" si="7"/>
        <v>1</v>
      </c>
      <c r="M10" s="296" t="str">
        <f t="shared" si="1"/>
        <v xml:space="preserve"> </v>
      </c>
      <c r="N10" s="296" t="str">
        <f t="shared" si="8"/>
        <v xml:space="preserve"> </v>
      </c>
      <c r="O10" s="494" t="str">
        <f>IF('FEN 2019'!A27=1,'FEN 2019'!F27," ")</f>
        <v xml:space="preserve">Constructia retelelor de aprovizionare de apeduct, 2 castele de apa si reparatia sondelor existente   </v>
      </c>
      <c r="P10" s="308" t="s">
        <v>1344</v>
      </c>
      <c r="Q10" s="308" t="s">
        <v>1344</v>
      </c>
      <c r="R10" s="308" t="s">
        <v>1350</v>
      </c>
      <c r="S10" s="306" t="s">
        <v>1350</v>
      </c>
      <c r="T10" s="128" t="str">
        <f>IF('FEN 2019'!A27=1,'FEN 2019'!G27," ")</f>
        <v>Primăria Chetrosu,   r. Anenii Noi</v>
      </c>
      <c r="U10" s="298" t="str">
        <f>IF('FEN 2019'!A27=1,'FEN 2019'!E27, " ")</f>
        <v>Chetrosu</v>
      </c>
      <c r="V10" s="298" t="str">
        <f>IF('FEN 2019'!A27, 'FEN 2019'!H27, " ")</f>
        <v>Anenii Noi</v>
      </c>
      <c r="W10" s="295">
        <f>IF('FEN 2019'!A27=1, 'FEN 2019'!I27, 0)</f>
        <v>3849510</v>
      </c>
      <c r="X10" s="295">
        <f>IF('FEN 2019'!A27=1, 'FEN 2019'!K27, 0)</f>
        <v>577426.5</v>
      </c>
      <c r="Y10" s="296">
        <f t="shared" si="9"/>
        <v>0.15</v>
      </c>
      <c r="Z10" s="295">
        <f>IF('FEN 2019'!A27=1, 'FEN 2019'!J27, 0)</f>
        <v>3804905</v>
      </c>
      <c r="AA10" s="296">
        <f t="shared" si="10"/>
        <v>0.98841281098113787</v>
      </c>
      <c r="AB10" s="295">
        <f>IF('FEN 2019'!A27=1, 'FEN 2019'!L27, 0)</f>
        <v>1499988</v>
      </c>
      <c r="AC10" s="296">
        <f t="shared" si="11"/>
        <v>0.38965686541923517</v>
      </c>
      <c r="AD10" s="295">
        <f>IF('FEN 2019'!A27=1, 'FEN 2019'!M27, 0)</f>
        <v>2304917</v>
      </c>
      <c r="AE10" s="296">
        <f t="shared" si="12"/>
        <v>0.5987559455619027</v>
      </c>
      <c r="AF10" s="295">
        <f>IF('FEN 2019'!A27=1, 'FEN 2019'!N27, 0)</f>
        <v>44605</v>
      </c>
      <c r="AG10" s="296">
        <f t="shared" si="13"/>
        <v>1.158718901886214E-2</v>
      </c>
      <c r="AH10" s="296">
        <f t="shared" si="14"/>
        <v>0.53965686541923519</v>
      </c>
      <c r="AI10" s="305"/>
      <c r="AJ10" s="305"/>
      <c r="AK10" s="305"/>
      <c r="AL10" s="305"/>
      <c r="AM10" s="305"/>
      <c r="AN10" s="305"/>
      <c r="AO10" s="305"/>
      <c r="AP10" s="128"/>
      <c r="AQ10" s="128"/>
      <c r="AR10" s="128"/>
      <c r="AS10" s="128"/>
      <c r="AT10" s="128"/>
      <c r="AU10" s="128"/>
      <c r="AV10" s="128"/>
      <c r="AW10" s="128"/>
      <c r="AX10" s="128"/>
    </row>
    <row r="11" spans="1:50" ht="20.100000000000001" customHeight="1">
      <c r="A11" s="128">
        <v>9</v>
      </c>
      <c r="B11" s="128">
        <f>IF('FEN 2019'!$A30=1,'FEN 2019'!B30, " ")</f>
        <v>2015</v>
      </c>
      <c r="C11" s="128">
        <f>IF('FEN 2019'!$A30=1,'FEN 2019'!C30, " ")</f>
        <v>2018</v>
      </c>
      <c r="D11" s="301" t="str">
        <f t="shared" si="7"/>
        <v xml:space="preserve"> </v>
      </c>
      <c r="E11" s="301" t="str">
        <f t="shared" si="7"/>
        <v xml:space="preserve"> </v>
      </c>
      <c r="F11" s="301" t="str">
        <f t="shared" si="7"/>
        <v xml:space="preserve"> </v>
      </c>
      <c r="G11" s="301" t="str">
        <f t="shared" si="7"/>
        <v xml:space="preserve"> </v>
      </c>
      <c r="H11" s="301" t="str">
        <f t="shared" si="7"/>
        <v>1</v>
      </c>
      <c r="I11" s="301" t="str">
        <f t="shared" si="7"/>
        <v>1</v>
      </c>
      <c r="J11" s="301" t="str">
        <f t="shared" si="7"/>
        <v>1</v>
      </c>
      <c r="K11" s="301" t="str">
        <f t="shared" si="7"/>
        <v>1</v>
      </c>
      <c r="L11" s="301" t="str">
        <f t="shared" si="7"/>
        <v xml:space="preserve"> </v>
      </c>
      <c r="M11" s="296">
        <f t="shared" si="1"/>
        <v>1.0330406316067435</v>
      </c>
      <c r="N11" s="296" t="str">
        <f t="shared" si="8"/>
        <v xml:space="preserve"> </v>
      </c>
      <c r="O11" s="494" t="str">
        <f>IF('FEN 2019'!A30=1,'FEN 2019'!F30," ")</f>
        <v xml:space="preserve">Construcţia sistemului de aprovizionare cu apă  în com. Botnăreşti                                                 </v>
      </c>
      <c r="P11" s="308" t="s">
        <v>1350</v>
      </c>
      <c r="Q11" s="308" t="s">
        <v>1344</v>
      </c>
      <c r="R11" s="308" t="s">
        <v>1350</v>
      </c>
      <c r="S11" s="306" t="s">
        <v>1350</v>
      </c>
      <c r="T11" s="128" t="str">
        <f>IF('FEN 2019'!A30=1,'FEN 2019'!G30," ")</f>
        <v>Primăria com. Botnăreşti, r. Anenii Noi</v>
      </c>
      <c r="U11" s="298" t="str">
        <f>IF('FEN 2019'!A30=1,'FEN 2019'!E30, " ")</f>
        <v>Botnaresti</v>
      </c>
      <c r="V11" s="298" t="str">
        <f>IF('FEN 2019'!A30, 'FEN 2019'!H30, " ")</f>
        <v>Anenii Noi</v>
      </c>
      <c r="W11" s="295">
        <f>IF('FEN 2019'!A30=1, 'FEN 2019'!I30, 0)</f>
        <v>6742154.7400000002</v>
      </c>
      <c r="X11" s="295">
        <f>IF('FEN 2019'!A30=1, 'FEN 2019'!K30, 0)</f>
        <v>1011323.2110000001</v>
      </c>
      <c r="Y11" s="296">
        <f t="shared" si="9"/>
        <v>0.15000000000000002</v>
      </c>
      <c r="Z11" s="295">
        <f>IF('FEN 2019'!A30=1, 'FEN 2019'!J30, 0)</f>
        <v>6149750</v>
      </c>
      <c r="AA11" s="296">
        <f t="shared" si="10"/>
        <v>0.91213421185880406</v>
      </c>
      <c r="AB11" s="295">
        <f>IF('FEN 2019'!A30=1, 'FEN 2019'!L30, 0)</f>
        <v>5953596.5800000001</v>
      </c>
      <c r="AC11" s="296">
        <f t="shared" si="11"/>
        <v>0.88304063160674351</v>
      </c>
      <c r="AD11" s="295">
        <f>IF('FEN 2019'!A30=1, 'FEN 2019'!M30, 0)</f>
        <v>196153.41999999993</v>
      </c>
      <c r="AE11" s="296">
        <f t="shared" si="12"/>
        <v>2.9093580252060474E-2</v>
      </c>
      <c r="AF11" s="295">
        <f>IF('FEN 2019'!A30=1, 'FEN 2019'!N30, 0)</f>
        <v>592404.74000000022</v>
      </c>
      <c r="AG11" s="296">
        <f t="shared" si="13"/>
        <v>8.7865788141195972E-2</v>
      </c>
      <c r="AH11" s="296">
        <f t="shared" si="14"/>
        <v>1.0330406316067435</v>
      </c>
      <c r="AI11" s="305"/>
      <c r="AJ11" s="305"/>
      <c r="AK11" s="305"/>
      <c r="AL11" s="305"/>
      <c r="AM11" s="305"/>
      <c r="AN11" s="305"/>
      <c r="AO11" s="305"/>
      <c r="AP11" s="128"/>
      <c r="AQ11" s="128"/>
      <c r="AR11" s="128"/>
      <c r="AS11" s="128"/>
      <c r="AT11" s="128"/>
      <c r="AU11" s="128"/>
      <c r="AV11" s="128"/>
      <c r="AW11" s="128"/>
      <c r="AX11" s="128"/>
    </row>
    <row r="12" spans="1:50" ht="20.100000000000001" customHeight="1">
      <c r="A12" s="128">
        <v>10</v>
      </c>
      <c r="B12" s="128">
        <f>IF('FEN 2019'!$A35=1,'FEN 2019'!B35, " ")</f>
        <v>2013</v>
      </c>
      <c r="C12" s="128">
        <f>IF('FEN 2019'!$A35=1,'FEN 2019'!C35, " ")</f>
        <v>2016</v>
      </c>
      <c r="D12" s="301" t="str">
        <f t="shared" ref="D12:L15" si="15">IF(AND($B12&gt;=D$2-$C12+$B12,$C12&lt;=D$2+$C12-$B12),"1"," ")</f>
        <v xml:space="preserve"> </v>
      </c>
      <c r="E12" s="301" t="str">
        <f t="shared" si="15"/>
        <v xml:space="preserve"> </v>
      </c>
      <c r="F12" s="301" t="str">
        <f t="shared" si="15"/>
        <v>1</v>
      </c>
      <c r="G12" s="301" t="str">
        <f t="shared" si="15"/>
        <v>1</v>
      </c>
      <c r="H12" s="301" t="str">
        <f t="shared" si="15"/>
        <v>1</v>
      </c>
      <c r="I12" s="301" t="str">
        <f t="shared" si="15"/>
        <v>1</v>
      </c>
      <c r="J12" s="301" t="str">
        <f t="shared" si="15"/>
        <v xml:space="preserve"> </v>
      </c>
      <c r="K12" s="301" t="str">
        <f t="shared" si="15"/>
        <v xml:space="preserve"> </v>
      </c>
      <c r="L12" s="301" t="str">
        <f t="shared" si="15"/>
        <v xml:space="preserve"> </v>
      </c>
      <c r="M12" s="296" t="str">
        <f t="shared" si="1"/>
        <v xml:space="preserve"> </v>
      </c>
      <c r="N12" s="296" t="str">
        <f t="shared" si="8"/>
        <v xml:space="preserve"> </v>
      </c>
      <c r="O12" s="494" t="str">
        <f>IF('FEN 2019'!A35=1,'FEN 2019'!F35," ")</f>
        <v xml:space="preserve">„Reţele de canalizare şi a staţiei de epurare din satul Ţînţăreni, r-nul Anenii Noi                                                  </v>
      </c>
      <c r="P12" s="308" t="s">
        <v>1350</v>
      </c>
      <c r="Q12" s="308" t="s">
        <v>1350</v>
      </c>
      <c r="R12" s="308" t="s">
        <v>1344</v>
      </c>
      <c r="S12" s="306" t="s">
        <v>1344</v>
      </c>
      <c r="T12" s="128" t="str">
        <f>IF('FEN 2019'!A35=1,'FEN 2019'!G35," ")</f>
        <v>Primăria Ţînţăreni, r-l Anenii Noi</v>
      </c>
      <c r="U12" s="298" t="str">
        <f>IF('FEN 2019'!A35=1,'FEN 2019'!E35, " ")</f>
        <v>Tintareni</v>
      </c>
      <c r="V12" s="298" t="str">
        <f>IF('FEN 2019'!A35, 'FEN 2019'!H35, " ")</f>
        <v>Anenii Noi</v>
      </c>
      <c r="W12" s="295">
        <f>IF('FEN 2019'!A35=1, 'FEN 2019'!I35, 0)</f>
        <v>14807291.99</v>
      </c>
      <c r="X12" s="295">
        <f>IF('FEN 2019'!A35=1, 'FEN 2019'!K35, 0)</f>
        <v>2221093.7985</v>
      </c>
      <c r="Y12" s="296">
        <f t="shared" si="9"/>
        <v>0.15</v>
      </c>
      <c r="Z12" s="295">
        <f>IF('FEN 2019'!A35=1, 'FEN 2019'!J35, 0)</f>
        <v>5376903</v>
      </c>
      <c r="AA12" s="296">
        <f t="shared" si="10"/>
        <v>0.36312534416362247</v>
      </c>
      <c r="AB12" s="295">
        <f>IF('FEN 2019'!A35=1, 'FEN 2019'!L35, 0)</f>
        <v>5002861.51</v>
      </c>
      <c r="AC12" s="296">
        <f t="shared" si="11"/>
        <v>0.33786471647743876</v>
      </c>
      <c r="AD12" s="295">
        <f>IF('FEN 2019'!A35=1, 'FEN 2019'!M35, 0)</f>
        <v>374041.49000000022</v>
      </c>
      <c r="AE12" s="296">
        <f t="shared" si="12"/>
        <v>2.5260627686183704E-2</v>
      </c>
      <c r="AF12" s="295">
        <f>IF('FEN 2019'!A35=1, 'FEN 2019'!N35, 0)</f>
        <v>9430388.9900000002</v>
      </c>
      <c r="AG12" s="296">
        <f t="shared" si="13"/>
        <v>0.63687465583637759</v>
      </c>
      <c r="AH12" s="296">
        <f t="shared" si="14"/>
        <v>0.48786471647743873</v>
      </c>
    </row>
    <row r="13" spans="1:50" ht="20.100000000000001" customHeight="1">
      <c r="A13" s="128">
        <v>11</v>
      </c>
      <c r="B13" s="128">
        <f>IF('FEN 2019'!$A42=1,'FEN 2019'!B42, " ")</f>
        <v>2015</v>
      </c>
      <c r="C13" s="128">
        <f>IF('FEN 2019'!$A42=1,'FEN 2019'!C42, " ")</f>
        <v>2016</v>
      </c>
      <c r="D13" s="301" t="str">
        <f t="shared" si="15"/>
        <v xml:space="preserve"> </v>
      </c>
      <c r="E13" s="301" t="str">
        <f t="shared" si="15"/>
        <v xml:space="preserve"> </v>
      </c>
      <c r="F13" s="301" t="str">
        <f t="shared" si="15"/>
        <v xml:space="preserve"> </v>
      </c>
      <c r="G13" s="301" t="str">
        <f t="shared" si="15"/>
        <v xml:space="preserve"> </v>
      </c>
      <c r="H13" s="301" t="str">
        <f t="shared" si="15"/>
        <v>1</v>
      </c>
      <c r="I13" s="301" t="str">
        <f t="shared" si="15"/>
        <v>1</v>
      </c>
      <c r="J13" s="301" t="str">
        <f t="shared" si="15"/>
        <v xml:space="preserve"> </v>
      </c>
      <c r="K13" s="301" t="str">
        <f t="shared" si="15"/>
        <v xml:space="preserve"> </v>
      </c>
      <c r="L13" s="301" t="str">
        <f t="shared" si="15"/>
        <v xml:space="preserve"> </v>
      </c>
      <c r="M13" s="296" t="str">
        <f t="shared" si="1"/>
        <v xml:space="preserve"> </v>
      </c>
      <c r="N13" s="296">
        <f t="shared" si="8"/>
        <v>0.28409098465892924</v>
      </c>
      <c r="O13" s="494" t="str">
        <f>IF('FEN 2019'!A42=1,'FEN 2019'!F42," ")</f>
        <v xml:space="preserve">Construcţia reţelelor de canalizare în s. Floreni, r.Anenii Noi                                   </v>
      </c>
      <c r="P13" s="308" t="s">
        <v>1350</v>
      </c>
      <c r="Q13" s="308" t="s">
        <v>1350</v>
      </c>
      <c r="R13" s="308" t="s">
        <v>1344</v>
      </c>
      <c r="S13" s="306" t="s">
        <v>1350</v>
      </c>
      <c r="T13" s="128" t="str">
        <f>IF('FEN 2019'!A42=1,'FEN 2019'!G42," ")</f>
        <v>Primăria s. Floreni, r. Anenii Noi</v>
      </c>
      <c r="U13" s="298" t="str">
        <f>IF('FEN 2019'!A42=1,'FEN 2019'!E42, " ")</f>
        <v>Floreni</v>
      </c>
      <c r="V13" s="298" t="str">
        <f>IF('FEN 2019'!A42, 'FEN 2019'!H42, " ")</f>
        <v>Anenii Noi</v>
      </c>
      <c r="W13" s="295">
        <f>IF('FEN 2019'!A42=1, 'FEN 2019'!I42, 0)</f>
        <v>5842719.2699999996</v>
      </c>
      <c r="X13" s="295">
        <f>IF('FEN 2019'!A42=1, 'FEN 2019'!K42, 0)</f>
        <v>876407.89049999998</v>
      </c>
      <c r="Y13" s="296">
        <f t="shared" ref="Y13:Y30" si="16">X13/W13</f>
        <v>0.15</v>
      </c>
      <c r="Z13" s="295">
        <f>IF('FEN 2019'!A42=1, 'FEN 2019'!J42, 0)</f>
        <v>4500000</v>
      </c>
      <c r="AA13" s="296">
        <f t="shared" ref="AA13:AA30" si="17">Z13/W13</f>
        <v>0.77018932316424649</v>
      </c>
      <c r="AB13" s="295">
        <f>IF('FEN 2019'!A42=1, 'FEN 2019'!L42, 0)</f>
        <v>783455.98</v>
      </c>
      <c r="AC13" s="296">
        <f t="shared" ref="AC13:AC30" si="18">AB13/W13</f>
        <v>0.13409098465892921</v>
      </c>
      <c r="AD13" s="295">
        <f>IF('FEN 2019'!A42=1, 'FEN 2019'!M42, 0)</f>
        <v>3716544.02</v>
      </c>
      <c r="AE13" s="296">
        <f t="shared" ref="AE13:AE30" si="19">AD13/W13</f>
        <v>0.63609833850531727</v>
      </c>
      <c r="AF13" s="295">
        <f>IF('FEN 2019'!A42=1, 'FEN 2019'!N42, 0)</f>
        <v>1342719.2699999996</v>
      </c>
      <c r="AG13" s="296">
        <f t="shared" ref="AG13:AG30" si="20">AF13/W13</f>
        <v>0.22981067683575351</v>
      </c>
      <c r="AH13" s="296">
        <f t="shared" ref="AH13:AH30" si="21">(AB13+X13)/W13</f>
        <v>0.28409098465892924</v>
      </c>
    </row>
    <row r="14" spans="1:50" ht="20.100000000000001" customHeight="1">
      <c r="A14" s="128">
        <v>12</v>
      </c>
      <c r="B14" s="128">
        <f>IF('FEN 2019'!$A46=1,'FEN 2019'!B46, " ")</f>
        <v>2014</v>
      </c>
      <c r="C14" s="128">
        <f>IF('FEN 2019'!$A46=1,'FEN 2019'!C46, " ")</f>
        <v>2014</v>
      </c>
      <c r="D14" s="301" t="str">
        <f t="shared" si="15"/>
        <v xml:space="preserve"> </v>
      </c>
      <c r="E14" s="301" t="str">
        <f t="shared" si="15"/>
        <v xml:space="preserve"> </v>
      </c>
      <c r="F14" s="301" t="str">
        <f t="shared" si="15"/>
        <v xml:space="preserve"> </v>
      </c>
      <c r="G14" s="301" t="str">
        <f t="shared" si="15"/>
        <v>1</v>
      </c>
      <c r="H14" s="301" t="str">
        <f t="shared" si="15"/>
        <v xml:space="preserve"> </v>
      </c>
      <c r="I14" s="301" t="str">
        <f t="shared" si="15"/>
        <v xml:space="preserve"> </v>
      </c>
      <c r="J14" s="301" t="str">
        <f t="shared" si="15"/>
        <v xml:space="preserve"> </v>
      </c>
      <c r="K14" s="301" t="str">
        <f t="shared" si="15"/>
        <v xml:space="preserve"> </v>
      </c>
      <c r="L14" s="301" t="str">
        <f t="shared" si="15"/>
        <v xml:space="preserve"> </v>
      </c>
      <c r="M14" s="296" t="str">
        <f t="shared" si="1"/>
        <v xml:space="preserve"> </v>
      </c>
      <c r="N14" s="296" t="str">
        <f t="shared" si="8"/>
        <v xml:space="preserve"> </v>
      </c>
      <c r="O14" s="494" t="str">
        <f>IF('FEN 2019'!A46=1,'FEN 2019'!F46," ")</f>
        <v xml:space="preserve">Reconstructia sistemului de canalizare din sat     </v>
      </c>
      <c r="P14" s="308" t="s">
        <v>1350</v>
      </c>
      <c r="Q14" s="308" t="s">
        <v>1350</v>
      </c>
      <c r="R14" s="308" t="s">
        <v>1344</v>
      </c>
      <c r="S14" s="306" t="s">
        <v>1350</v>
      </c>
      <c r="T14" s="128" t="str">
        <f>IF('FEN 2019'!A46=1,'FEN 2019'!G46," ")</f>
        <v>Primăria s. Roșcani, r. Anenii Nou</v>
      </c>
      <c r="U14" s="298" t="str">
        <f>IF('FEN 2019'!A46=1,'FEN 2019'!E46, " ")</f>
        <v>Roscani</v>
      </c>
      <c r="V14" s="298" t="str">
        <f>IF('FEN 2019'!A46, 'FEN 2019'!H46, " ")</f>
        <v>Anenii Noi</v>
      </c>
      <c r="W14" s="295">
        <f>IF('FEN 2019'!A46=1, 'FEN 2019'!I46, 0)</f>
        <v>1448411.07</v>
      </c>
      <c r="X14" s="295">
        <f>IF('FEN 2019'!A46=1, 'FEN 2019'!K46, 0)</f>
        <v>217261.6605</v>
      </c>
      <c r="Y14" s="296">
        <f t="shared" si="16"/>
        <v>0.15</v>
      </c>
      <c r="Z14" s="295">
        <f>IF('FEN 2019'!A46=1, 'FEN 2019'!J46, 0)</f>
        <v>982268</v>
      </c>
      <c r="AA14" s="296">
        <f t="shared" si="17"/>
        <v>0.67816935422897584</v>
      </c>
      <c r="AB14" s="295">
        <f>IF('FEN 2019'!A46=1, 'FEN 2019'!L46, 0)</f>
        <v>429253.19</v>
      </c>
      <c r="AC14" s="296">
        <f t="shared" si="18"/>
        <v>0.29636143971200107</v>
      </c>
      <c r="AD14" s="295">
        <f>IF('FEN 2019'!A46=1, 'FEN 2019'!M46, 0)</f>
        <v>553014.81000000006</v>
      </c>
      <c r="AE14" s="296">
        <f t="shared" si="19"/>
        <v>0.38180791451697482</v>
      </c>
      <c r="AF14" s="295">
        <f>IF('FEN 2019'!A46=1, 'FEN 2019'!N46, 0)</f>
        <v>466143.07000000007</v>
      </c>
      <c r="AG14" s="296">
        <f t="shared" si="20"/>
        <v>0.32183064577102416</v>
      </c>
      <c r="AH14" s="296">
        <f t="shared" si="21"/>
        <v>0.44636143971200104</v>
      </c>
    </row>
    <row r="15" spans="1:50" ht="20.100000000000001" customHeight="1">
      <c r="A15" s="128">
        <v>13</v>
      </c>
      <c r="B15" s="128">
        <f>IF('FEN 2019'!$A48=1,'FEN 2019'!B48, " ")</f>
        <v>2019</v>
      </c>
      <c r="C15" s="128">
        <f>IF('FEN 2019'!$A48=1,'FEN 2019'!C48, " ")</f>
        <v>2019</v>
      </c>
      <c r="D15" s="301" t="str">
        <f t="shared" si="15"/>
        <v xml:space="preserve"> </v>
      </c>
      <c r="E15" s="301" t="str">
        <f t="shared" si="15"/>
        <v xml:space="preserve"> </v>
      </c>
      <c r="F15" s="301" t="str">
        <f t="shared" si="15"/>
        <v xml:space="preserve"> </v>
      </c>
      <c r="G15" s="301" t="str">
        <f t="shared" si="15"/>
        <v xml:space="preserve"> </v>
      </c>
      <c r="H15" s="301" t="str">
        <f t="shared" si="15"/>
        <v xml:space="preserve"> </v>
      </c>
      <c r="I15" s="301" t="str">
        <f t="shared" si="15"/>
        <v xml:space="preserve"> </v>
      </c>
      <c r="J15" s="301" t="str">
        <f t="shared" si="15"/>
        <v xml:space="preserve"> </v>
      </c>
      <c r="K15" s="301" t="str">
        <f t="shared" si="15"/>
        <v xml:space="preserve"> </v>
      </c>
      <c r="L15" s="301" t="str">
        <f t="shared" si="15"/>
        <v>1</v>
      </c>
      <c r="M15" s="296" t="str">
        <f t="shared" si="1"/>
        <v xml:space="preserve"> </v>
      </c>
      <c r="N15" s="296">
        <f t="shared" si="8"/>
        <v>0.15</v>
      </c>
      <c r="O15" s="494" t="str">
        <f>IF('FEN 2019'!A48=1,'FEN 2019'!F48," ")</f>
        <v xml:space="preserve">Alimentarea cu apă a două sectoare din s.Calfa, r.Anenii Noi  </v>
      </c>
      <c r="P15" s="308" t="s">
        <v>1350</v>
      </c>
      <c r="Q15" s="308" t="s">
        <v>1344</v>
      </c>
      <c r="R15" s="308" t="s">
        <v>1350</v>
      </c>
      <c r="S15" s="306" t="s">
        <v>1350</v>
      </c>
      <c r="T15" s="128" t="str">
        <f>IF('FEN 2019'!A48=1,'FEN 2019'!G48," ")</f>
        <v>Primăria s. Calfa, r-nul Anenii Noi</v>
      </c>
      <c r="U15" s="298" t="str">
        <f>IF('FEN 2019'!A48=1,'FEN 2019'!E48, " ")</f>
        <v>Calfa</v>
      </c>
      <c r="V15" s="298" t="str">
        <f>IF('FEN 2019'!A48, 'FEN 2019'!H48, " ")</f>
        <v>Anenii Noi</v>
      </c>
      <c r="W15" s="295">
        <f>IF('FEN 2019'!A48=1, 'FEN 2019'!I48, 0)</f>
        <v>2877440</v>
      </c>
      <c r="X15" s="295">
        <f>IF('FEN 2019'!A48=1, 'FEN 2019'!K48, 0)</f>
        <v>431616</v>
      </c>
      <c r="Y15" s="296">
        <f t="shared" si="16"/>
        <v>0.15</v>
      </c>
      <c r="Z15" s="295">
        <f>IF('FEN 2019'!A48=1, 'FEN 2019'!J48, 0)</f>
        <v>2445824</v>
      </c>
      <c r="AA15" s="296">
        <f t="shared" si="17"/>
        <v>0.85</v>
      </c>
      <c r="AB15" s="295">
        <f>IF('FEN 2019'!A48=1, 'FEN 2019'!L48, 0)</f>
        <v>0</v>
      </c>
      <c r="AC15" s="296">
        <f t="shared" si="18"/>
        <v>0</v>
      </c>
      <c r="AD15" s="295">
        <f>IF('FEN 2019'!A48=1, 'FEN 2019'!M48, 0)</f>
        <v>2445824</v>
      </c>
      <c r="AE15" s="296">
        <f t="shared" si="19"/>
        <v>0.85</v>
      </c>
      <c r="AF15" s="295">
        <f>IF('FEN 2019'!A48=1, 'FEN 2019'!N48, 0)</f>
        <v>0</v>
      </c>
      <c r="AG15" s="296">
        <f t="shared" si="20"/>
        <v>0</v>
      </c>
      <c r="AH15" s="296">
        <f t="shared" si="21"/>
        <v>0.15</v>
      </c>
    </row>
    <row r="16" spans="1:50" ht="20.100000000000001" customHeight="1">
      <c r="A16" s="128">
        <v>14</v>
      </c>
      <c r="B16" s="128">
        <f>IF('FEN 2019'!$A49=1,'FEN 2019'!B49, " ")</f>
        <v>2013</v>
      </c>
      <c r="C16" s="128">
        <f>IF('FEN 2019'!$A49=1,'FEN 2019'!C49, " ")</f>
        <v>2015</v>
      </c>
      <c r="D16" s="301" t="str">
        <f t="shared" ref="D16:L24" si="22">IF(AND($B16&gt;=D$2-$C16+$B16,$C16&lt;=D$2+$C16-$B16),"1"," ")</f>
        <v xml:space="preserve"> </v>
      </c>
      <c r="E16" s="301" t="str">
        <f t="shared" si="22"/>
        <v xml:space="preserve"> </v>
      </c>
      <c r="F16" s="301" t="str">
        <f t="shared" si="22"/>
        <v>1</v>
      </c>
      <c r="G16" s="301" t="str">
        <f t="shared" si="22"/>
        <v>1</v>
      </c>
      <c r="H16" s="301" t="str">
        <f t="shared" si="22"/>
        <v>1</v>
      </c>
      <c r="I16" s="301" t="str">
        <f t="shared" si="22"/>
        <v xml:space="preserve"> </v>
      </c>
      <c r="J16" s="301" t="str">
        <f t="shared" si="22"/>
        <v xml:space="preserve"> </v>
      </c>
      <c r="K16" s="301" t="str">
        <f t="shared" si="22"/>
        <v xml:space="preserve"> </v>
      </c>
      <c r="L16" s="301" t="str">
        <f t="shared" si="22"/>
        <v xml:space="preserve"> </v>
      </c>
      <c r="M16" s="296" t="str">
        <f t="shared" si="1"/>
        <v xml:space="preserve"> </v>
      </c>
      <c r="N16" s="296" t="str">
        <f t="shared" si="8"/>
        <v xml:space="preserve"> </v>
      </c>
      <c r="O16" s="494" t="str">
        <f>IF('FEN 2019'!A49=1,'FEN 2019'!F49," ")</f>
        <v xml:space="preserve">Reparaţia capitală a staţiei de epurare şi pompare din or. Basarabeasca  </v>
      </c>
      <c r="P16" s="308" t="s">
        <v>1350</v>
      </c>
      <c r="Q16" s="308" t="s">
        <v>1350</v>
      </c>
      <c r="R16" s="308" t="s">
        <v>1350</v>
      </c>
      <c r="S16" s="306" t="s">
        <v>1344</v>
      </c>
      <c r="T16" s="128" t="str">
        <f>IF('FEN 2019'!A49=1,'FEN 2019'!G49," ")</f>
        <v>Consiliul raional Basarabeasca</v>
      </c>
      <c r="U16" s="298" t="str">
        <f>IF('FEN 2019'!A49=1,'FEN 2019'!E49, " ")</f>
        <v>Basarabeasca</v>
      </c>
      <c r="V16" s="298" t="str">
        <f>IF('FEN 2019'!A49, 'FEN 2019'!H49, " ")</f>
        <v>Basarabeasca</v>
      </c>
      <c r="W16" s="295">
        <f>IF('FEN 2019'!A49=1, 'FEN 2019'!I49, 0)</f>
        <v>2853836.8899999997</v>
      </c>
      <c r="X16" s="295">
        <f>IF('FEN 2019'!A49=1, 'FEN 2019'!K49, 0)</f>
        <v>428075.53349999996</v>
      </c>
      <c r="Y16" s="296">
        <f t="shared" si="16"/>
        <v>0.15</v>
      </c>
      <c r="Z16" s="295">
        <f>IF('FEN 2019'!A49=1, 'FEN 2019'!J49, 0)</f>
        <v>1928866</v>
      </c>
      <c r="AA16" s="296">
        <f t="shared" si="17"/>
        <v>0.67588515894473566</v>
      </c>
      <c r="AB16" s="295">
        <f>IF('FEN 2019'!A49=1, 'FEN 2019'!L49, 0)</f>
        <v>1247869.5899999999</v>
      </c>
      <c r="AC16" s="296">
        <f t="shared" si="18"/>
        <v>0.43726030537085109</v>
      </c>
      <c r="AD16" s="295">
        <f>IF('FEN 2019'!A49=1, 'FEN 2019'!M49, 0)</f>
        <v>680996.41000000015</v>
      </c>
      <c r="AE16" s="296">
        <f t="shared" si="19"/>
        <v>0.2386248535738846</v>
      </c>
      <c r="AF16" s="295">
        <f>IF('FEN 2019'!A49=1, 'FEN 2019'!N49, 0)</f>
        <v>924970.88999999966</v>
      </c>
      <c r="AG16" s="296">
        <f t="shared" si="20"/>
        <v>0.32411484105526428</v>
      </c>
      <c r="AH16" s="296">
        <f t="shared" si="21"/>
        <v>0.58726030537085105</v>
      </c>
    </row>
    <row r="17" spans="1:34" ht="20.100000000000001" customHeight="1">
      <c r="A17" s="128">
        <v>15</v>
      </c>
      <c r="B17" s="128">
        <f>IF('FEN 2019'!$A52=1,'FEN 2019'!B52, " ")</f>
        <v>2014</v>
      </c>
      <c r="C17" s="128">
        <f>IF('FEN 2019'!$A52=1,'FEN 2019'!C52, " ")</f>
        <v>2016</v>
      </c>
      <c r="D17" s="301" t="str">
        <f t="shared" si="22"/>
        <v xml:space="preserve"> </v>
      </c>
      <c r="E17" s="301" t="str">
        <f t="shared" si="22"/>
        <v xml:space="preserve"> </v>
      </c>
      <c r="F17" s="301" t="str">
        <f t="shared" si="22"/>
        <v xml:space="preserve"> </v>
      </c>
      <c r="G17" s="301" t="str">
        <f t="shared" si="22"/>
        <v>1</v>
      </c>
      <c r="H17" s="301" t="str">
        <f t="shared" si="22"/>
        <v>1</v>
      </c>
      <c r="I17" s="301" t="str">
        <f t="shared" si="22"/>
        <v>1</v>
      </c>
      <c r="J17" s="301" t="str">
        <f t="shared" si="22"/>
        <v xml:space="preserve"> </v>
      </c>
      <c r="K17" s="301" t="str">
        <f t="shared" si="22"/>
        <v xml:space="preserve"> </v>
      </c>
      <c r="L17" s="301" t="str">
        <f t="shared" si="22"/>
        <v xml:space="preserve"> </v>
      </c>
      <c r="M17" s="296" t="str">
        <f t="shared" si="1"/>
        <v xml:space="preserve"> </v>
      </c>
      <c r="N17" s="296" t="str">
        <f t="shared" si="8"/>
        <v xml:space="preserve"> </v>
      </c>
      <c r="O17" s="494" t="str">
        <f>IF('FEN 2019'!A52=1,'FEN 2019'!F52," ")</f>
        <v>Reconstucția rețelelor de canalizare din or.Basarabeasca -</v>
      </c>
      <c r="P17" s="308" t="s">
        <v>1350</v>
      </c>
      <c r="Q17" s="308" t="s">
        <v>1350</v>
      </c>
      <c r="R17" s="308" t="s">
        <v>1344</v>
      </c>
      <c r="S17" s="306" t="s">
        <v>1350</v>
      </c>
      <c r="T17" s="128" t="str">
        <f>IF('FEN 2019'!A52=1,'FEN 2019'!G52," ")</f>
        <v xml:space="preserve">Primăria Basarabeasca rl. Basarabeasca </v>
      </c>
      <c r="U17" s="298" t="str">
        <f>IF('FEN 2019'!A52=1,'FEN 2019'!E52, " ")</f>
        <v>Basarabeasca</v>
      </c>
      <c r="V17" s="298" t="str">
        <f>IF('FEN 2019'!A52, 'FEN 2019'!H52, " ")</f>
        <v>Basarabeasca</v>
      </c>
      <c r="W17" s="295">
        <f>IF('FEN 2019'!A52=1, 'FEN 2019'!I52, 0)</f>
        <v>2530000</v>
      </c>
      <c r="X17" s="295">
        <f>IF('FEN 2019'!A52=1, 'FEN 2019'!K52, 0)</f>
        <v>379500</v>
      </c>
      <c r="Y17" s="296">
        <f t="shared" si="16"/>
        <v>0.15</v>
      </c>
      <c r="Z17" s="295">
        <f>IF('FEN 2019'!A52=1, 'FEN 2019'!J52, 0)</f>
        <v>2279297</v>
      </c>
      <c r="AA17" s="296">
        <f t="shared" si="17"/>
        <v>0.90090790513833996</v>
      </c>
      <c r="AB17" s="295">
        <f>IF('FEN 2019'!A52=1, 'FEN 2019'!L52, 0)</f>
        <v>831384</v>
      </c>
      <c r="AC17" s="296">
        <f t="shared" si="18"/>
        <v>0.32861027667984188</v>
      </c>
      <c r="AD17" s="295">
        <f>IF('FEN 2019'!A52=1, 'FEN 2019'!M52, 0)</f>
        <v>1447913</v>
      </c>
      <c r="AE17" s="296">
        <f t="shared" si="19"/>
        <v>0.57229762845849808</v>
      </c>
      <c r="AF17" s="295">
        <f>IF('FEN 2019'!A52=1, 'FEN 2019'!N52, 0)</f>
        <v>0</v>
      </c>
      <c r="AG17" s="296">
        <f t="shared" si="20"/>
        <v>0</v>
      </c>
      <c r="AH17" s="296">
        <f t="shared" si="21"/>
        <v>0.47861027667984191</v>
      </c>
    </row>
    <row r="18" spans="1:34" ht="20.100000000000001" customHeight="1">
      <c r="A18" s="128">
        <v>16</v>
      </c>
      <c r="B18" s="128">
        <f>IF('FEN 2019'!$A55=1,'FEN 2019'!B55, " ")</f>
        <v>2018</v>
      </c>
      <c r="C18" s="128">
        <f>IF('FEN 2019'!$A55=1,'FEN 2019'!C55, " ")</f>
        <v>2019</v>
      </c>
      <c r="D18" s="301" t="str">
        <f t="shared" si="22"/>
        <v xml:space="preserve"> </v>
      </c>
      <c r="E18" s="301" t="str">
        <f t="shared" si="22"/>
        <v xml:space="preserve"> </v>
      </c>
      <c r="F18" s="301" t="str">
        <f t="shared" si="22"/>
        <v xml:space="preserve"> </v>
      </c>
      <c r="G18" s="301" t="str">
        <f t="shared" si="22"/>
        <v xml:space="preserve"> </v>
      </c>
      <c r="H18" s="301" t="str">
        <f t="shared" si="22"/>
        <v xml:space="preserve"> </v>
      </c>
      <c r="I18" s="301" t="str">
        <f t="shared" si="22"/>
        <v xml:space="preserve"> </v>
      </c>
      <c r="J18" s="301" t="str">
        <f t="shared" si="22"/>
        <v xml:space="preserve"> </v>
      </c>
      <c r="K18" s="301" t="str">
        <f t="shared" si="22"/>
        <v>1</v>
      </c>
      <c r="L18" s="301" t="str">
        <f t="shared" si="22"/>
        <v>1</v>
      </c>
      <c r="M18" s="296" t="str">
        <f t="shared" si="1"/>
        <v xml:space="preserve"> </v>
      </c>
      <c r="N18" s="296">
        <f t="shared" si="8"/>
        <v>0.2726797060214719</v>
      </c>
      <c r="O18" s="494" t="str">
        <f>IF('FEN 2019'!A55=1,'FEN 2019'!F55," ")</f>
        <v>Retele de alimentare cu apa si retea de canalizare</v>
      </c>
      <c r="P18" s="308" t="s">
        <v>1350</v>
      </c>
      <c r="Q18" s="308" t="s">
        <v>1344</v>
      </c>
      <c r="R18" s="308" t="s">
        <v>1344</v>
      </c>
      <c r="S18" s="306" t="s">
        <v>1350</v>
      </c>
      <c r="T18" s="128" t="str">
        <f>IF('FEN 2019'!A55=1,'FEN 2019'!G55," ")</f>
        <v>Primăria Carabetovca, rl. Basarabeasca</v>
      </c>
      <c r="U18" s="298" t="str">
        <f>IF('FEN 2019'!A55=1,'FEN 2019'!E55, " ")</f>
        <v>Casabetova</v>
      </c>
      <c r="V18" s="298" t="str">
        <f>IF('FEN 2019'!A55, 'FEN 2019'!H55, " ")</f>
        <v>Basarabeasca</v>
      </c>
      <c r="W18" s="295">
        <f>IF('FEN 2019'!A55=1, 'FEN 2019'!I55, 0)</f>
        <v>24450085</v>
      </c>
      <c r="X18" s="295">
        <f>IF('FEN 2019'!A55=1, 'FEN 2019'!K55, 0)</f>
        <v>3667512.75</v>
      </c>
      <c r="Y18" s="296">
        <f t="shared" si="16"/>
        <v>0.15</v>
      </c>
      <c r="Z18" s="295">
        <f>IF('FEN 2019'!A55=1, 'FEN 2019'!J55, 0)</f>
        <v>6000000</v>
      </c>
      <c r="AA18" s="296">
        <f t="shared" si="17"/>
        <v>0.24539791988453211</v>
      </c>
      <c r="AB18" s="295">
        <f>IF('FEN 2019'!A55=1, 'FEN 2019'!L55, 0)</f>
        <v>2999529.24</v>
      </c>
      <c r="AC18" s="296">
        <f t="shared" si="18"/>
        <v>0.12267970602147192</v>
      </c>
      <c r="AD18" s="295">
        <f>IF('FEN 2019'!A55=1, 'FEN 2019'!M55, 0)</f>
        <v>3000470.76</v>
      </c>
      <c r="AE18" s="296">
        <f t="shared" si="19"/>
        <v>0.12271821386306019</v>
      </c>
      <c r="AF18" s="295">
        <f>IF('FEN 2019'!A55=1, 'FEN 2019'!N55, 0)</f>
        <v>0</v>
      </c>
      <c r="AG18" s="296">
        <f t="shared" si="20"/>
        <v>0</v>
      </c>
      <c r="AH18" s="296">
        <f t="shared" si="21"/>
        <v>0.2726797060214719</v>
      </c>
    </row>
    <row r="19" spans="1:34" ht="20.100000000000001" customHeight="1">
      <c r="A19" s="128">
        <v>17</v>
      </c>
      <c r="B19" s="128">
        <f>IF('FEN 2019'!$A58=1,'FEN 2019'!B58, " ")</f>
        <v>2016</v>
      </c>
      <c r="C19" s="128">
        <f>IF('FEN 2019'!$A58=1,'FEN 2019'!C58, " ")</f>
        <v>2019</v>
      </c>
      <c r="D19" s="301" t="str">
        <f t="shared" si="22"/>
        <v xml:space="preserve"> </v>
      </c>
      <c r="E19" s="301" t="str">
        <f t="shared" si="22"/>
        <v xml:space="preserve"> </v>
      </c>
      <c r="F19" s="301" t="str">
        <f t="shared" si="22"/>
        <v xml:space="preserve"> </v>
      </c>
      <c r="G19" s="301" t="str">
        <f t="shared" si="22"/>
        <v xml:space="preserve"> </v>
      </c>
      <c r="H19" s="301" t="str">
        <f t="shared" si="22"/>
        <v xml:space="preserve"> </v>
      </c>
      <c r="I19" s="301" t="str">
        <f t="shared" si="22"/>
        <v>1</v>
      </c>
      <c r="J19" s="301" t="str">
        <f t="shared" si="22"/>
        <v>1</v>
      </c>
      <c r="K19" s="301" t="str">
        <f t="shared" si="22"/>
        <v>1</v>
      </c>
      <c r="L19" s="301" t="str">
        <f t="shared" si="22"/>
        <v>1</v>
      </c>
      <c r="M19" s="296" t="str">
        <f t="shared" si="1"/>
        <v xml:space="preserve"> </v>
      </c>
      <c r="N19" s="296" t="str">
        <f t="shared" si="8"/>
        <v xml:space="preserve"> </v>
      </c>
      <c r="O19" s="494" t="str">
        <f>IF('FEN 2019'!A58=1,'FEN 2019'!F58," ")</f>
        <v xml:space="preserve">Construcţia reţelei de canalizare a 3 staţii de pompare şi a staţiei de epurare din s. Iordanovca, r. Basarabeasca                                             </v>
      </c>
      <c r="P19" s="308" t="s">
        <v>1350</v>
      </c>
      <c r="Q19" s="308" t="s">
        <v>1350</v>
      </c>
      <c r="R19" s="308" t="s">
        <v>1344</v>
      </c>
      <c r="S19" s="306" t="s">
        <v>1344</v>
      </c>
      <c r="T19" s="128" t="str">
        <f>IF('FEN 2019'!A58=1,'FEN 2019'!G58," ")</f>
        <v>Primăria s. Iordanovca, r. Basarabeasca</v>
      </c>
      <c r="U19" s="298" t="str">
        <f>IF('FEN 2019'!A58=1,'FEN 2019'!E58, " ")</f>
        <v>Iordanovca</v>
      </c>
      <c r="V19" s="298" t="str">
        <f>IF('FEN 2019'!A58, 'FEN 2019'!H58, " ")</f>
        <v>Basarabeasca</v>
      </c>
      <c r="W19" s="295">
        <f>IF('FEN 2019'!A58=1, 'FEN 2019'!I58, 0)</f>
        <v>14582032</v>
      </c>
      <c r="X19" s="295">
        <f>IF('FEN 2019'!A58=1, 'FEN 2019'!K58, 0)</f>
        <v>2187304.7999999998</v>
      </c>
      <c r="Y19" s="296">
        <f t="shared" si="16"/>
        <v>0.15</v>
      </c>
      <c r="Z19" s="295">
        <f>IF('FEN 2019'!A58=1, 'FEN 2019'!J58, 0)</f>
        <v>9000000</v>
      </c>
      <c r="AA19" s="296">
        <f t="shared" si="17"/>
        <v>0.6171979323594956</v>
      </c>
      <c r="AB19" s="295">
        <f>IF('FEN 2019'!A58=1, 'FEN 2019'!L58, 0)</f>
        <v>6000000</v>
      </c>
      <c r="AC19" s="296">
        <f t="shared" si="18"/>
        <v>0.41146528823966372</v>
      </c>
      <c r="AD19" s="295">
        <f>IF('FEN 2019'!A58=1, 'FEN 2019'!M58, 0)</f>
        <v>3000000</v>
      </c>
      <c r="AE19" s="296">
        <f t="shared" si="19"/>
        <v>0.20573264411983186</v>
      </c>
      <c r="AF19" s="295">
        <f>IF('FEN 2019'!A58=1, 'FEN 2019'!N58, 0)</f>
        <v>5582032</v>
      </c>
      <c r="AG19" s="296">
        <f t="shared" si="20"/>
        <v>0.38280206764050445</v>
      </c>
      <c r="AH19" s="296">
        <f t="shared" si="21"/>
        <v>0.56146528823966368</v>
      </c>
    </row>
    <row r="20" spans="1:34" ht="20.100000000000001" customHeight="1">
      <c r="A20" s="128">
        <v>18</v>
      </c>
      <c r="B20" s="128">
        <f>IF('FEN 2019'!$A62=1,'FEN 2019'!B62, " ")</f>
        <v>2016</v>
      </c>
      <c r="C20" s="128">
        <f>IF('FEN 2019'!$A62=1,'FEN 2019'!C62, " ")</f>
        <v>2019</v>
      </c>
      <c r="D20" s="301" t="str">
        <f t="shared" si="22"/>
        <v xml:space="preserve"> </v>
      </c>
      <c r="E20" s="301" t="str">
        <f t="shared" si="22"/>
        <v xml:space="preserve"> </v>
      </c>
      <c r="F20" s="301" t="str">
        <f t="shared" si="22"/>
        <v xml:space="preserve"> </v>
      </c>
      <c r="G20" s="301" t="str">
        <f t="shared" si="22"/>
        <v xml:space="preserve"> </v>
      </c>
      <c r="H20" s="301" t="str">
        <f t="shared" si="22"/>
        <v xml:space="preserve"> </v>
      </c>
      <c r="I20" s="301" t="str">
        <f t="shared" si="22"/>
        <v>1</v>
      </c>
      <c r="J20" s="301" t="str">
        <f t="shared" si="22"/>
        <v>1</v>
      </c>
      <c r="K20" s="301" t="str">
        <f t="shared" si="22"/>
        <v>1</v>
      </c>
      <c r="L20" s="301" t="str">
        <f t="shared" si="22"/>
        <v>1</v>
      </c>
      <c r="M20" s="296" t="str">
        <f t="shared" si="1"/>
        <v xml:space="preserve"> </v>
      </c>
      <c r="N20" s="296" t="str">
        <f t="shared" si="8"/>
        <v xml:space="preserve"> </v>
      </c>
      <c r="O20" s="494" t="str">
        <f>IF('FEN 2019'!A62=1,'FEN 2019'!F62," ")</f>
        <v xml:space="preserve">Construcția rețelei de canalizare și stațiilor de epurare în s.Bașcalia                                   </v>
      </c>
      <c r="P20" s="308" t="s">
        <v>1350</v>
      </c>
      <c r="Q20" s="308" t="s">
        <v>1350</v>
      </c>
      <c r="R20" s="308" t="s">
        <v>1344</v>
      </c>
      <c r="S20" s="306" t="s">
        <v>1344</v>
      </c>
      <c r="T20" s="128" t="str">
        <f>IF('FEN 2019'!A62=1,'FEN 2019'!G62," ")</f>
        <v>Primăria Bașcalia, r.Basarabeasca</v>
      </c>
      <c r="U20" s="298" t="str">
        <f>IF('FEN 2019'!A62=1,'FEN 2019'!E62, " ")</f>
        <v>Bascalia</v>
      </c>
      <c r="V20" s="298" t="str">
        <f>IF('FEN 2019'!A62, 'FEN 2019'!H62, " ")</f>
        <v>Basarabeasca</v>
      </c>
      <c r="W20" s="295">
        <f>IF('FEN 2019'!A62=1, 'FEN 2019'!I62, 0)</f>
        <v>25177346</v>
      </c>
      <c r="X20" s="295">
        <f>IF('FEN 2019'!A62=1, 'FEN 2019'!K62, 0)</f>
        <v>3776601.9</v>
      </c>
      <c r="Y20" s="296">
        <f t="shared" si="16"/>
        <v>0.15</v>
      </c>
      <c r="Z20" s="295">
        <f>IF('FEN 2019'!A62=1, 'FEN 2019'!J62, 0)</f>
        <v>10000000</v>
      </c>
      <c r="AA20" s="296">
        <f t="shared" si="17"/>
        <v>0.39718245124009499</v>
      </c>
      <c r="AB20" s="295">
        <f>IF('FEN 2019'!A62=1, 'FEN 2019'!L62, 0)</f>
        <v>6000000</v>
      </c>
      <c r="AC20" s="296">
        <f t="shared" si="18"/>
        <v>0.23830947074405698</v>
      </c>
      <c r="AD20" s="295">
        <f>IF('FEN 2019'!A62=1, 'FEN 2019'!M62, 0)</f>
        <v>4000000</v>
      </c>
      <c r="AE20" s="296">
        <f t="shared" si="19"/>
        <v>0.15887298049603799</v>
      </c>
      <c r="AF20" s="295">
        <f>IF('FEN 2019'!A62=1, 'FEN 2019'!N62, 0)</f>
        <v>15177346</v>
      </c>
      <c r="AG20" s="296">
        <f t="shared" si="20"/>
        <v>0.60281754875990501</v>
      </c>
      <c r="AH20" s="296">
        <f t="shared" si="21"/>
        <v>0.38830947074405697</v>
      </c>
    </row>
    <row r="21" spans="1:34" ht="20.100000000000001" customHeight="1">
      <c r="A21" s="128">
        <v>19</v>
      </c>
      <c r="B21" s="128">
        <f>IF('FEN 2019'!$A66=1,'FEN 2019'!B66, " ")</f>
        <v>2016</v>
      </c>
      <c r="C21" s="128">
        <f>IF('FEN 2019'!$A66=1,'FEN 2019'!C66, " ")</f>
        <v>2018</v>
      </c>
      <c r="D21" s="301" t="str">
        <f t="shared" si="22"/>
        <v xml:space="preserve"> </v>
      </c>
      <c r="E21" s="301" t="str">
        <f t="shared" si="22"/>
        <v xml:space="preserve"> </v>
      </c>
      <c r="F21" s="301" t="str">
        <f t="shared" si="22"/>
        <v xml:space="preserve"> </v>
      </c>
      <c r="G21" s="301" t="str">
        <f t="shared" si="22"/>
        <v xml:space="preserve"> </v>
      </c>
      <c r="H21" s="301" t="str">
        <f t="shared" si="22"/>
        <v xml:space="preserve"> </v>
      </c>
      <c r="I21" s="301" t="str">
        <f t="shared" si="22"/>
        <v>1</v>
      </c>
      <c r="J21" s="301" t="str">
        <f t="shared" si="22"/>
        <v>1</v>
      </c>
      <c r="K21" s="301" t="str">
        <f t="shared" si="22"/>
        <v>1</v>
      </c>
      <c r="L21" s="301" t="str">
        <f t="shared" si="22"/>
        <v xml:space="preserve"> </v>
      </c>
      <c r="M21" s="296" t="str">
        <f t="shared" si="1"/>
        <v xml:space="preserve"> </v>
      </c>
      <c r="N21" s="296">
        <f t="shared" si="8"/>
        <v>0.29466586831170033</v>
      </c>
      <c r="O21" s="494" t="str">
        <f>IF('FEN 2019'!A66=1,'FEN 2019'!F66," ")</f>
        <v xml:space="preserve">Sistemul de canalizare și stația de epurare a satului Sadaclia, r.Basarabeasca </v>
      </c>
      <c r="P21" s="308" t="s">
        <v>1350</v>
      </c>
      <c r="Q21" s="308" t="s">
        <v>1350</v>
      </c>
      <c r="R21" s="308" t="s">
        <v>1344</v>
      </c>
      <c r="S21" s="308" t="s">
        <v>1344</v>
      </c>
      <c r="T21" s="128" t="str">
        <f>IF('FEN 2019'!A66=1,'FEN 2019'!G66," ")</f>
        <v>Primăria Sadaclia, r.Basarabeasca</v>
      </c>
      <c r="U21" s="298" t="str">
        <f>IF('FEN 2019'!A66=1,'FEN 2019'!E66, " ")</f>
        <v>Sadaclia</v>
      </c>
      <c r="V21" s="298" t="str">
        <f>IF('FEN 2019'!A66, 'FEN 2019'!H66, " ")</f>
        <v>Basarabeasca</v>
      </c>
      <c r="W21" s="295">
        <f>IF('FEN 2019'!A66=1, 'FEN 2019'!I66, 0)</f>
        <v>35510520</v>
      </c>
      <c r="X21" s="295">
        <f>IF('FEN 2019'!A66=1, 'FEN 2019'!K66, 0)</f>
        <v>5326578</v>
      </c>
      <c r="Y21" s="296">
        <f t="shared" si="16"/>
        <v>0.15</v>
      </c>
      <c r="Z21" s="295">
        <f>IF('FEN 2019'!A66=1, 'FEN 2019'!J66, 0)</f>
        <v>6000000</v>
      </c>
      <c r="AA21" s="296">
        <f t="shared" si="17"/>
        <v>0.16896401404428885</v>
      </c>
      <c r="AB21" s="295">
        <f>IF('FEN 2019'!A66=1, 'FEN 2019'!L66, 0)</f>
        <v>5137160.21</v>
      </c>
      <c r="AC21" s="296">
        <f t="shared" si="18"/>
        <v>0.14466586831170031</v>
      </c>
      <c r="AD21" s="295">
        <f>IF('FEN 2019'!A66=1, 'FEN 2019'!M66, 0)</f>
        <v>862839.79</v>
      </c>
      <c r="AE21" s="296">
        <f t="shared" si="19"/>
        <v>2.4298145732588542E-2</v>
      </c>
      <c r="AF21" s="295">
        <f>IF('FEN 2019'!A66=1, 'FEN 2019'!N66, 0)</f>
        <v>29510520</v>
      </c>
      <c r="AG21" s="296">
        <f t="shared" si="20"/>
        <v>0.83103598595571115</v>
      </c>
      <c r="AH21" s="296">
        <f t="shared" si="21"/>
        <v>0.29466586831170033</v>
      </c>
    </row>
    <row r="22" spans="1:34" ht="20.100000000000001" customHeight="1">
      <c r="A22" s="128">
        <v>20</v>
      </c>
      <c r="B22" s="128">
        <f>IF('FEN 2019'!$A69=1,'FEN 2019'!B69, " ")</f>
        <v>2015</v>
      </c>
      <c r="C22" s="128">
        <f>IF('FEN 2019'!$A69=1,'FEN 2019'!C69, " ")</f>
        <v>2016</v>
      </c>
      <c r="D22" s="301" t="str">
        <f t="shared" si="22"/>
        <v xml:space="preserve"> </v>
      </c>
      <c r="E22" s="301" t="str">
        <f t="shared" si="22"/>
        <v xml:space="preserve"> </v>
      </c>
      <c r="F22" s="301" t="str">
        <f t="shared" si="22"/>
        <v xml:space="preserve"> </v>
      </c>
      <c r="G22" s="301" t="str">
        <f t="shared" si="22"/>
        <v xml:space="preserve"> </v>
      </c>
      <c r="H22" s="301" t="str">
        <f t="shared" si="22"/>
        <v>1</v>
      </c>
      <c r="I22" s="301" t="str">
        <f t="shared" si="22"/>
        <v>1</v>
      </c>
      <c r="J22" s="301" t="str">
        <f t="shared" si="22"/>
        <v xml:space="preserve"> </v>
      </c>
      <c r="K22" s="301" t="str">
        <f t="shared" si="22"/>
        <v xml:space="preserve"> </v>
      </c>
      <c r="L22" s="301" t="str">
        <f t="shared" si="22"/>
        <v xml:space="preserve"> </v>
      </c>
      <c r="M22" s="296" t="str">
        <f t="shared" si="1"/>
        <v xml:space="preserve"> </v>
      </c>
      <c r="N22" s="296">
        <f t="shared" si="8"/>
        <v>0.24821220672059335</v>
      </c>
      <c r="O22" s="494" t="str">
        <f>IF('FEN 2019'!A69=1,'FEN 2019'!F69," ")</f>
        <v xml:space="preserve">Alimentarea cu apă și construcția sistemului de canalizare                                                                  </v>
      </c>
      <c r="P22" s="308" t="s">
        <v>1350</v>
      </c>
      <c r="Q22" s="308" t="s">
        <v>1344</v>
      </c>
      <c r="R22" s="308" t="s">
        <v>1344</v>
      </c>
      <c r="S22" s="306" t="s">
        <v>1350</v>
      </c>
      <c r="T22" s="128" t="str">
        <f>IF('FEN 2019'!A69=1,'FEN 2019'!G69," ")</f>
        <v>Primăria Abaclia, r. Basarabeasca</v>
      </c>
      <c r="U22" s="298" t="str">
        <f>IF('FEN 2019'!A69=1,'FEN 2019'!E69, " ")</f>
        <v>Abaclia</v>
      </c>
      <c r="V22" s="298" t="str">
        <f>IF('FEN 2019'!A69, 'FEN 2019'!H69, " ")</f>
        <v>Basarabeasca</v>
      </c>
      <c r="W22" s="295">
        <f>IF('FEN 2019'!A69=1, 'FEN 2019'!I69, 0)</f>
        <v>64807195.18</v>
      </c>
      <c r="X22" s="295">
        <f>IF('FEN 2019'!A69=1, 'FEN 2019'!K69, 0)</f>
        <v>9721079.2770000007</v>
      </c>
      <c r="Y22" s="296">
        <f t="shared" si="16"/>
        <v>0.15000000000000002</v>
      </c>
      <c r="Z22" s="295">
        <f>IF('FEN 2019'!A69=1, 'FEN 2019'!J69, 0)</f>
        <v>7000000</v>
      </c>
      <c r="AA22" s="296">
        <f t="shared" si="17"/>
        <v>0.10801269798141572</v>
      </c>
      <c r="AB22" s="295">
        <f>IF('FEN 2019'!A69=1, 'FEN 2019'!L69, 0)</f>
        <v>6364857.6500000004</v>
      </c>
      <c r="AC22" s="296">
        <f t="shared" si="18"/>
        <v>9.8212206720593345E-2</v>
      </c>
      <c r="AD22" s="295">
        <f>IF('FEN 2019'!A69=1, 'FEN 2019'!M69, 0)</f>
        <v>635142.34999999963</v>
      </c>
      <c r="AE22" s="296">
        <f t="shared" si="19"/>
        <v>9.8004912608223704E-3</v>
      </c>
      <c r="AF22" s="295">
        <f>IF('FEN 2019'!A69=1, 'FEN 2019'!N69, 0)</f>
        <v>57807195.18</v>
      </c>
      <c r="AG22" s="296">
        <f t="shared" si="20"/>
        <v>0.89198730201858434</v>
      </c>
      <c r="AH22" s="296">
        <f t="shared" si="21"/>
        <v>0.24821220672059335</v>
      </c>
    </row>
    <row r="23" spans="1:34" ht="20.100000000000001" customHeight="1">
      <c r="A23" s="128">
        <v>21</v>
      </c>
      <c r="B23" s="128">
        <f>IF('FEN 2019'!$A74=1,'FEN 2019'!B74, " ")</f>
        <v>2018</v>
      </c>
      <c r="C23" s="128">
        <f>IF('FEN 2019'!$A74=1,'FEN 2019'!C74, " ")</f>
        <v>2018</v>
      </c>
      <c r="D23" s="301" t="str">
        <f t="shared" si="22"/>
        <v xml:space="preserve"> </v>
      </c>
      <c r="E23" s="301" t="str">
        <f t="shared" si="22"/>
        <v xml:space="preserve"> </v>
      </c>
      <c r="F23" s="301" t="str">
        <f t="shared" si="22"/>
        <v xml:space="preserve"> </v>
      </c>
      <c r="G23" s="301" t="str">
        <f t="shared" si="22"/>
        <v xml:space="preserve"> </v>
      </c>
      <c r="H23" s="301" t="str">
        <f t="shared" si="22"/>
        <v xml:space="preserve"> </v>
      </c>
      <c r="I23" s="301" t="str">
        <f t="shared" si="22"/>
        <v xml:space="preserve"> </v>
      </c>
      <c r="J23" s="301" t="str">
        <f t="shared" si="22"/>
        <v xml:space="preserve"> </v>
      </c>
      <c r="K23" s="301" t="str">
        <f t="shared" si="22"/>
        <v>1</v>
      </c>
      <c r="L23" s="301" t="str">
        <f t="shared" si="22"/>
        <v xml:space="preserve"> </v>
      </c>
      <c r="M23" s="296" t="str">
        <f t="shared" si="1"/>
        <v xml:space="preserve"> </v>
      </c>
      <c r="N23" s="296">
        <f t="shared" si="8"/>
        <v>0.15</v>
      </c>
      <c r="O23" s="494" t="str">
        <f>IF('FEN 2019'!A74=1,'FEN 2019'!F74," ")</f>
        <v xml:space="preserve">Retele de apeduct, canalizare si renovarea apeductlui de la sonda pina la turnul de apa       </v>
      </c>
      <c r="P23" s="308" t="s">
        <v>1350</v>
      </c>
      <c r="Q23" s="308" t="s">
        <v>1344</v>
      </c>
      <c r="R23" s="308" t="s">
        <v>1344</v>
      </c>
      <c r="S23" s="306" t="s">
        <v>1350</v>
      </c>
      <c r="T23" s="128" t="str">
        <f>IF('FEN 2019'!A74=1,'FEN 2019'!G74," ")</f>
        <v>Primăria Sadovoe, mun. Bălți</v>
      </c>
      <c r="U23" s="298" t="str">
        <f>IF('FEN 2019'!A74=1,'FEN 2019'!E74, " ")</f>
        <v>Sadovoe</v>
      </c>
      <c r="V23" s="298" t="str">
        <f>IF('FEN 2019'!A74, 'FEN 2019'!H74, " ")</f>
        <v>Bălți</v>
      </c>
      <c r="W23" s="295">
        <f>IF('FEN 2019'!A74=1, 'FEN 2019'!I74, 0)</f>
        <v>3003154.14</v>
      </c>
      <c r="X23" s="295">
        <f>IF('FEN 2019'!A74=1, 'FEN 2019'!K74, 0)</f>
        <v>450473.12100000004</v>
      </c>
      <c r="Y23" s="296">
        <f t="shared" si="16"/>
        <v>0.15</v>
      </c>
      <c r="Z23" s="295">
        <f>IF('FEN 2019'!A74=1, 'FEN 2019'!J74, 0)</f>
        <v>2944842</v>
      </c>
      <c r="AA23" s="296">
        <f t="shared" si="17"/>
        <v>0.9805830346090727</v>
      </c>
      <c r="AB23" s="295">
        <f>IF('FEN 2019'!A74=1, 'FEN 2019'!L74, 0)</f>
        <v>0</v>
      </c>
      <c r="AC23" s="296">
        <f t="shared" si="18"/>
        <v>0</v>
      </c>
      <c r="AD23" s="295">
        <f>IF('FEN 2019'!A74=1, 'FEN 2019'!M74, 0)</f>
        <v>2944842</v>
      </c>
      <c r="AE23" s="296">
        <f t="shared" si="19"/>
        <v>0.9805830346090727</v>
      </c>
      <c r="AF23" s="295">
        <f>IF('FEN 2019'!A74=1, 'FEN 2019'!N74, 0)</f>
        <v>58312.14000000013</v>
      </c>
      <c r="AG23" s="296">
        <f t="shared" si="20"/>
        <v>1.941696539092733E-2</v>
      </c>
      <c r="AH23" s="296">
        <f t="shared" si="21"/>
        <v>0.15</v>
      </c>
    </row>
    <row r="24" spans="1:34" ht="20.100000000000001" customHeight="1">
      <c r="A24" s="128">
        <v>22</v>
      </c>
      <c r="B24" s="128">
        <f>IF('FEN 2019'!$A76=1,'FEN 2019'!B76, " ")</f>
        <v>2013</v>
      </c>
      <c r="C24" s="128">
        <f>IF('FEN 2019'!$A76=1,'FEN 2019'!C76, " ")</f>
        <v>2015</v>
      </c>
      <c r="D24" s="301" t="str">
        <f t="shared" si="22"/>
        <v xml:space="preserve"> </v>
      </c>
      <c r="E24" s="301" t="str">
        <f t="shared" si="22"/>
        <v xml:space="preserve"> </v>
      </c>
      <c r="F24" s="301" t="str">
        <f t="shared" si="22"/>
        <v>1</v>
      </c>
      <c r="G24" s="301" t="str">
        <f t="shared" si="22"/>
        <v>1</v>
      </c>
      <c r="H24" s="301" t="str">
        <f t="shared" si="22"/>
        <v>1</v>
      </c>
      <c r="I24" s="301" t="str">
        <f t="shared" si="22"/>
        <v xml:space="preserve"> </v>
      </c>
      <c r="J24" s="301" t="str">
        <f t="shared" si="22"/>
        <v xml:space="preserve"> </v>
      </c>
      <c r="K24" s="301" t="str">
        <f t="shared" si="22"/>
        <v xml:space="preserve"> </v>
      </c>
      <c r="L24" s="301" t="str">
        <f t="shared" si="22"/>
        <v xml:space="preserve"> </v>
      </c>
      <c r="M24" s="296">
        <f t="shared" si="1"/>
        <v>0.93167456664921322</v>
      </c>
      <c r="N24" s="296" t="str">
        <f t="shared" si="8"/>
        <v xml:space="preserve"> </v>
      </c>
      <c r="O24" s="494" t="str">
        <f>IF('FEN 2019'!A76=1,'FEN 2019'!F76," ")</f>
        <v xml:space="preserve">Aprovizionarea cu apă potabilă a s. Teţcani, r. Briceni </v>
      </c>
      <c r="P24" s="308" t="s">
        <v>1350</v>
      </c>
      <c r="Q24" s="308" t="s">
        <v>1344</v>
      </c>
      <c r="R24" s="308" t="s">
        <v>1350</v>
      </c>
      <c r="S24" s="306" t="s">
        <v>1350</v>
      </c>
      <c r="T24" s="128" t="str">
        <f>IF('FEN 2019'!A76=1,'FEN 2019'!G76," ")</f>
        <v>Primăria Teţcani, r. Briceni</v>
      </c>
      <c r="U24" s="298" t="str">
        <f>IF('FEN 2019'!A76=1,'FEN 2019'!E76, " ")</f>
        <v>Briceni</v>
      </c>
      <c r="V24" s="298" t="str">
        <f>IF('FEN 2019'!A76, 'FEN 2019'!H76, " ")</f>
        <v>Briceni</v>
      </c>
      <c r="W24" s="295">
        <f>IF('FEN 2019'!A76=1, 'FEN 2019'!I76, 0)</f>
        <v>3193256</v>
      </c>
      <c r="X24" s="295">
        <f>IF('FEN 2019'!A76=1, 'FEN 2019'!K76, 0)</f>
        <v>478988.4</v>
      </c>
      <c r="Y24" s="296">
        <f t="shared" si="16"/>
        <v>0.15</v>
      </c>
      <c r="Z24" s="295">
        <f>IF('FEN 2019'!A76=1, 'FEN 2019'!J76, 0)</f>
        <v>2828116</v>
      </c>
      <c r="AA24" s="296">
        <f t="shared" si="17"/>
        <v>0.88565276319844066</v>
      </c>
      <c r="AB24" s="295">
        <f>IF('FEN 2019'!A76=1, 'FEN 2019'!L76, 0)</f>
        <v>2496087</v>
      </c>
      <c r="AC24" s="296">
        <f t="shared" si="18"/>
        <v>0.7816745666492132</v>
      </c>
      <c r="AD24" s="295">
        <f>IF('FEN 2019'!A76=1, 'FEN 2019'!M76, 0)</f>
        <v>332029</v>
      </c>
      <c r="AE24" s="296">
        <f t="shared" si="19"/>
        <v>0.10397819654922749</v>
      </c>
      <c r="AF24" s="295">
        <f>IF('FEN 2019'!A76=1, 'FEN 2019'!N76, 0)</f>
        <v>365140</v>
      </c>
      <c r="AG24" s="296">
        <f t="shared" si="20"/>
        <v>0.11434723680155928</v>
      </c>
      <c r="AH24" s="296">
        <f t="shared" si="21"/>
        <v>0.93167456664921322</v>
      </c>
    </row>
    <row r="25" spans="1:34" ht="20.100000000000001" customHeight="1">
      <c r="A25" s="128">
        <v>23</v>
      </c>
      <c r="B25" s="128">
        <f>IF('FEN 2019'!$A81=1,'FEN 2019'!B81, " ")</f>
        <v>2011</v>
      </c>
      <c r="C25" s="128">
        <f>IF('FEN 2019'!$A81=1,'FEN 2019'!C81, " ")</f>
        <v>2015</v>
      </c>
      <c r="D25" s="301" t="str">
        <f t="shared" ref="D25:L31" si="23">IF(AND($B25&gt;=D$2-$C25+$B25,$C25&lt;=D$2+$C25-$B25),"1"," ")</f>
        <v>1</v>
      </c>
      <c r="E25" s="301" t="str">
        <f t="shared" si="23"/>
        <v>1</v>
      </c>
      <c r="F25" s="301" t="str">
        <f t="shared" si="23"/>
        <v>1</v>
      </c>
      <c r="G25" s="301" t="str">
        <f t="shared" si="23"/>
        <v>1</v>
      </c>
      <c r="H25" s="301" t="str">
        <f t="shared" si="23"/>
        <v>1</v>
      </c>
      <c r="I25" s="301" t="str">
        <f t="shared" si="23"/>
        <v xml:space="preserve"> </v>
      </c>
      <c r="J25" s="301" t="str">
        <f t="shared" si="23"/>
        <v xml:space="preserve"> </v>
      </c>
      <c r="K25" s="301" t="str">
        <f t="shared" si="23"/>
        <v xml:space="preserve"> </v>
      </c>
      <c r="L25" s="301" t="str">
        <f t="shared" si="23"/>
        <v xml:space="preserve"> </v>
      </c>
      <c r="M25" s="296">
        <f t="shared" si="1"/>
        <v>1.0497706593507155</v>
      </c>
      <c r="N25" s="296" t="str">
        <f t="shared" si="8"/>
        <v xml:space="preserve"> </v>
      </c>
      <c r="O25" s="494" t="str">
        <f>IF('FEN 2019'!A81=1,'FEN 2019'!F81," ")</f>
        <v xml:space="preserve">Aprovizionarea cu apă potabilă a localității Slobozia Mare, r. Cahul </v>
      </c>
      <c r="P25" s="308" t="s">
        <v>1350</v>
      </c>
      <c r="Q25" s="308" t="s">
        <v>1344</v>
      </c>
      <c r="R25" s="308" t="s">
        <v>1350</v>
      </c>
      <c r="S25" s="306" t="s">
        <v>1350</v>
      </c>
      <c r="T25" s="128" t="str">
        <f>IF('FEN 2019'!A81=1,'FEN 2019'!G81," ")</f>
        <v xml:space="preserve">Primăria Slobozia Mare , r. Cahul </v>
      </c>
      <c r="U25" s="298" t="str">
        <f>IF('FEN 2019'!A81=1,'FEN 2019'!E81, " ")</f>
        <v>Slobozia Mare</v>
      </c>
      <c r="V25" s="298" t="str">
        <f>IF('FEN 2019'!A81, 'FEN 2019'!H81, " ")</f>
        <v>Cahul</v>
      </c>
      <c r="W25" s="295">
        <f>IF('FEN 2019'!A81=1, 'FEN 2019'!I81, 0)</f>
        <v>6552571.4899999993</v>
      </c>
      <c r="X25" s="295">
        <f>IF('FEN 2019'!A81=1, 'FEN 2019'!K81, 0)</f>
        <v>982885.72349999996</v>
      </c>
      <c r="Y25" s="296">
        <f t="shared" si="16"/>
        <v>0.15000000000000002</v>
      </c>
      <c r="Z25" s="295">
        <f>IF('FEN 2019'!A81=1, 'FEN 2019'!J81, 0)</f>
        <v>7195733</v>
      </c>
      <c r="AA25" s="296">
        <f t="shared" si="17"/>
        <v>1.0981540622611354</v>
      </c>
      <c r="AB25" s="295">
        <f>IF('FEN 2019'!A81=1, 'FEN 2019'!L81, 0)</f>
        <v>5895811.5699999994</v>
      </c>
      <c r="AC25" s="296">
        <f t="shared" si="18"/>
        <v>0.89977065935071543</v>
      </c>
      <c r="AD25" s="295">
        <f>IF('FEN 2019'!A81=1, 'FEN 2019'!M81, 0)</f>
        <v>1299921.4300000006</v>
      </c>
      <c r="AE25" s="296">
        <f t="shared" si="19"/>
        <v>0.19838340291041995</v>
      </c>
      <c r="AF25" s="295">
        <f>IF('FEN 2019'!A81=1, 'FEN 2019'!N81, 0)</f>
        <v>0</v>
      </c>
      <c r="AG25" s="296">
        <f t="shared" si="20"/>
        <v>0</v>
      </c>
      <c r="AH25" s="296">
        <f t="shared" si="21"/>
        <v>1.0497706593507155</v>
      </c>
    </row>
    <row r="26" spans="1:34" ht="20.100000000000001" customHeight="1">
      <c r="A26" s="128">
        <v>24</v>
      </c>
      <c r="B26" s="128">
        <f>IF('FEN 2019'!$A85=1,'FEN 2019'!B85, " ")</f>
        <v>2015</v>
      </c>
      <c r="C26" s="128">
        <f>IF('FEN 2019'!$A85=1,'FEN 2019'!C85, " ")</f>
        <v>2019</v>
      </c>
      <c r="D26" s="301" t="str">
        <f t="shared" si="23"/>
        <v xml:space="preserve"> </v>
      </c>
      <c r="E26" s="301" t="str">
        <f t="shared" si="23"/>
        <v xml:space="preserve"> </v>
      </c>
      <c r="F26" s="301" t="str">
        <f t="shared" si="23"/>
        <v xml:space="preserve"> </v>
      </c>
      <c r="G26" s="301" t="str">
        <f t="shared" si="23"/>
        <v xml:space="preserve"> </v>
      </c>
      <c r="H26" s="301" t="str">
        <f t="shared" si="23"/>
        <v>1</v>
      </c>
      <c r="I26" s="301" t="str">
        <f t="shared" si="23"/>
        <v>1</v>
      </c>
      <c r="J26" s="301" t="str">
        <f t="shared" si="23"/>
        <v>1</v>
      </c>
      <c r="K26" s="301" t="str">
        <f t="shared" si="23"/>
        <v>1</v>
      </c>
      <c r="L26" s="301" t="str">
        <f t="shared" si="23"/>
        <v>1</v>
      </c>
      <c r="M26" s="296" t="str">
        <f t="shared" si="1"/>
        <v xml:space="preserve"> </v>
      </c>
      <c r="N26" s="296" t="str">
        <f t="shared" si="8"/>
        <v xml:space="preserve"> </v>
      </c>
      <c r="O26" s="494" t="str">
        <f>IF('FEN 2019'!A85=1,'FEN 2019'!F85," ")</f>
        <v>Construcţia sistemului de apeduct,  canalizare şi epurare în s. Frumuşica, com Chioselia Mare -</v>
      </c>
      <c r="P26" s="308" t="s">
        <v>1350</v>
      </c>
      <c r="Q26" s="308" t="s">
        <v>1344</v>
      </c>
      <c r="R26" s="308" t="s">
        <v>1344</v>
      </c>
      <c r="S26" s="306" t="s">
        <v>1344</v>
      </c>
      <c r="T26" s="128" t="str">
        <f>IF('FEN 2019'!A85=1,'FEN 2019'!G85," ")</f>
        <v xml:space="preserve">Primăria Chioselia Mare, r. Cahul </v>
      </c>
      <c r="U26" s="298" t="str">
        <f>IF('FEN 2019'!A85=1,'FEN 2019'!E85, " ")</f>
        <v>Chioselia Mare</v>
      </c>
      <c r="V26" s="298" t="str">
        <f>IF('FEN 2019'!A85, 'FEN 2019'!H85, " ")</f>
        <v>Cahul</v>
      </c>
      <c r="W26" s="295">
        <f>IF('FEN 2019'!A85=1, 'FEN 2019'!I85, 0)</f>
        <v>11733006.300000001</v>
      </c>
      <c r="X26" s="295">
        <f>IF('FEN 2019'!A85=1, 'FEN 2019'!K85, 0)</f>
        <v>1759950.9450000001</v>
      </c>
      <c r="Y26" s="296">
        <f t="shared" si="16"/>
        <v>0.15</v>
      </c>
      <c r="Z26" s="295">
        <f>IF('FEN 2019'!A85=1, 'FEN 2019'!J85, 0)</f>
        <v>7500000</v>
      </c>
      <c r="AA26" s="296">
        <f t="shared" si="17"/>
        <v>0.63922236196191251</v>
      </c>
      <c r="AB26" s="295">
        <f>IF('FEN 2019'!A85=1, 'FEN 2019'!L85, 0)</f>
        <v>5238787.07</v>
      </c>
      <c r="AC26" s="296">
        <f t="shared" si="18"/>
        <v>0.44649997929345697</v>
      </c>
      <c r="AD26" s="295">
        <f>IF('FEN 2019'!A85=1, 'FEN 2019'!M85, 0)</f>
        <v>2261212.9299999997</v>
      </c>
      <c r="AE26" s="296">
        <f t="shared" si="19"/>
        <v>0.19272238266845554</v>
      </c>
      <c r="AF26" s="295">
        <f>IF('FEN 2019'!A85=1, 'FEN 2019'!N85, 0)</f>
        <v>4233006.3000000007</v>
      </c>
      <c r="AG26" s="296">
        <f t="shared" si="20"/>
        <v>0.36077763803808749</v>
      </c>
      <c r="AH26" s="296">
        <f t="shared" si="21"/>
        <v>0.59649997929345699</v>
      </c>
    </row>
    <row r="27" spans="1:34" ht="20.100000000000001" customHeight="1">
      <c r="A27" s="128">
        <v>25</v>
      </c>
      <c r="B27" s="128">
        <f>IF('FEN 2019'!$A90=1,'FEN 2019'!B90, " ")</f>
        <v>2014</v>
      </c>
      <c r="C27" s="128">
        <f>IF('FEN 2019'!$A90=1,'FEN 2019'!C90, " ")</f>
        <v>2016</v>
      </c>
      <c r="D27" s="301" t="str">
        <f t="shared" si="23"/>
        <v xml:space="preserve"> </v>
      </c>
      <c r="E27" s="301" t="str">
        <f t="shared" si="23"/>
        <v xml:space="preserve"> </v>
      </c>
      <c r="F27" s="301" t="str">
        <f t="shared" si="23"/>
        <v xml:space="preserve"> </v>
      </c>
      <c r="G27" s="301" t="str">
        <f t="shared" si="23"/>
        <v>1</v>
      </c>
      <c r="H27" s="301" t="str">
        <f t="shared" si="23"/>
        <v>1</v>
      </c>
      <c r="I27" s="301" t="str">
        <f t="shared" si="23"/>
        <v>1</v>
      </c>
      <c r="J27" s="301" t="str">
        <f t="shared" si="23"/>
        <v xml:space="preserve"> </v>
      </c>
      <c r="K27" s="301" t="str">
        <f t="shared" si="23"/>
        <v xml:space="preserve"> </v>
      </c>
      <c r="L27" s="301" t="str">
        <f t="shared" si="23"/>
        <v xml:space="preserve"> </v>
      </c>
      <c r="M27" s="296" t="str">
        <f t="shared" si="1"/>
        <v xml:space="preserve"> </v>
      </c>
      <c r="N27" s="296" t="str">
        <f t="shared" si="8"/>
        <v xml:space="preserve"> </v>
      </c>
      <c r="O27" s="494" t="str">
        <f>IF('FEN 2019'!A90=1,'FEN 2019'!F90," ")</f>
        <v xml:space="preserve">Construcția stațiilor de epurare a apelor reziduale </v>
      </c>
      <c r="P27" s="308" t="s">
        <v>1350</v>
      </c>
      <c r="Q27" s="308" t="s">
        <v>1350</v>
      </c>
      <c r="R27" s="308" t="s">
        <v>1350</v>
      </c>
      <c r="S27" s="306" t="s">
        <v>1344</v>
      </c>
      <c r="T27" s="128" t="str">
        <f>IF('FEN 2019'!A90=1,'FEN 2019'!G90," ")</f>
        <v xml:space="preserve">Primăria Crihana Veche, r. Cahul </v>
      </c>
      <c r="U27" s="298" t="str">
        <f>IF('FEN 2019'!A90=1,'FEN 2019'!E90, " ")</f>
        <v>Crihana Veche</v>
      </c>
      <c r="V27" s="298" t="str">
        <f>IF('FEN 2019'!A90, 'FEN 2019'!H90, " ")</f>
        <v>Cahul</v>
      </c>
      <c r="W27" s="295">
        <f>IF('FEN 2019'!A90=1, 'FEN 2019'!I90, 0)</f>
        <v>6955265</v>
      </c>
      <c r="X27" s="295">
        <f>IF('FEN 2019'!A90=1, 'FEN 2019'!K90, 0)</f>
        <v>1043289.75</v>
      </c>
      <c r="Y27" s="296">
        <f t="shared" si="16"/>
        <v>0.15</v>
      </c>
      <c r="Z27" s="295">
        <f>IF('FEN 2019'!A90=1, 'FEN 2019'!J90, 0)</f>
        <v>2500000</v>
      </c>
      <c r="AA27" s="296">
        <f t="shared" si="17"/>
        <v>0.35943993507077016</v>
      </c>
      <c r="AB27" s="295">
        <f>IF('FEN 2019'!A90=1, 'FEN 2019'!L90, 0)</f>
        <v>1818400.01</v>
      </c>
      <c r="AC27" s="296">
        <f t="shared" si="18"/>
        <v>0.2614422326108351</v>
      </c>
      <c r="AD27" s="295">
        <f>IF('FEN 2019'!A90=1, 'FEN 2019'!M90, 0)</f>
        <v>681599.99</v>
      </c>
      <c r="AE27" s="296">
        <f t="shared" si="19"/>
        <v>9.7997702459935027E-2</v>
      </c>
      <c r="AF27" s="295">
        <f>IF('FEN 2019'!A90=1, 'FEN 2019'!N90, 0)</f>
        <v>4455265</v>
      </c>
      <c r="AG27" s="296">
        <f t="shared" si="20"/>
        <v>0.6405600649292299</v>
      </c>
      <c r="AH27" s="296">
        <f t="shared" si="21"/>
        <v>0.41144223261083507</v>
      </c>
    </row>
    <row r="28" spans="1:34" ht="20.100000000000001" customHeight="1">
      <c r="A28" s="128">
        <v>26</v>
      </c>
      <c r="B28" s="128">
        <f>IF('FEN 2019'!$A94=1,'FEN 2019'!B94, " ")</f>
        <v>2014</v>
      </c>
      <c r="C28" s="128">
        <f>IF('FEN 2019'!$A94=1,'FEN 2019'!C94, " ")</f>
        <v>2014</v>
      </c>
      <c r="D28" s="301" t="str">
        <f t="shared" si="23"/>
        <v xml:space="preserve"> </v>
      </c>
      <c r="E28" s="301" t="str">
        <f t="shared" si="23"/>
        <v xml:space="preserve"> </v>
      </c>
      <c r="F28" s="301" t="str">
        <f t="shared" si="23"/>
        <v xml:space="preserve"> </v>
      </c>
      <c r="G28" s="301" t="str">
        <f t="shared" si="23"/>
        <v>1</v>
      </c>
      <c r="H28" s="301" t="str">
        <f t="shared" si="23"/>
        <v xml:space="preserve"> </v>
      </c>
      <c r="I28" s="301" t="str">
        <f t="shared" si="23"/>
        <v xml:space="preserve"> </v>
      </c>
      <c r="J28" s="301" t="str">
        <f t="shared" si="23"/>
        <v xml:space="preserve"> </v>
      </c>
      <c r="K28" s="301" t="str">
        <f t="shared" si="23"/>
        <v xml:space="preserve"> </v>
      </c>
      <c r="L28" s="301" t="str">
        <f t="shared" si="23"/>
        <v xml:space="preserve"> </v>
      </c>
      <c r="M28" s="296" t="str">
        <f t="shared" si="1"/>
        <v xml:space="preserve"> </v>
      </c>
      <c r="N28" s="296" t="str">
        <f t="shared" si="8"/>
        <v xml:space="preserve"> </v>
      </c>
      <c r="O28" s="494" t="str">
        <f>IF('FEN 2019'!A94=1,'FEN 2019'!F94," ")</f>
        <v>Construcţia apeductului în satele  Giurgiulesti</v>
      </c>
      <c r="P28" s="308" t="s">
        <v>1350</v>
      </c>
      <c r="Q28" s="308" t="s">
        <v>1344</v>
      </c>
      <c r="R28" s="308" t="s">
        <v>1350</v>
      </c>
      <c r="S28" s="306" t="s">
        <v>1350</v>
      </c>
      <c r="T28" s="128" t="str">
        <f>IF('FEN 2019'!A94=1,'FEN 2019'!G94," ")</f>
        <v>Primăria Giurgiulesti, r. Cahul</v>
      </c>
      <c r="U28" s="298" t="str">
        <f>IF('FEN 2019'!A94=1,'FEN 2019'!E94, " ")</f>
        <v>Giurgiulesti</v>
      </c>
      <c r="V28" s="298" t="str">
        <f>IF('FEN 2019'!A94, 'FEN 2019'!H94, " ")</f>
        <v>Cahul</v>
      </c>
      <c r="W28" s="295">
        <f>IF('FEN 2019'!A94=1, 'FEN 2019'!I94, 0)</f>
        <v>15996773</v>
      </c>
      <c r="X28" s="295">
        <f>IF('FEN 2019'!A94=1, 'FEN 2019'!K94, 0)</f>
        <v>2399515.9500000002</v>
      </c>
      <c r="Y28" s="296">
        <f t="shared" si="16"/>
        <v>0.15000000000000002</v>
      </c>
      <c r="Z28" s="295">
        <f>IF('FEN 2019'!A94=1, 'FEN 2019'!J94, 0)</f>
        <v>3000000</v>
      </c>
      <c r="AA28" s="296">
        <f t="shared" si="17"/>
        <v>0.18753782403488503</v>
      </c>
      <c r="AB28" s="295">
        <f>IF('FEN 2019'!A94=1, 'FEN 2019'!L94, 0)</f>
        <v>2980809</v>
      </c>
      <c r="AC28" s="296">
        <f t="shared" si="18"/>
        <v>0.18633814457453388</v>
      </c>
      <c r="AD28" s="295">
        <f>IF('FEN 2019'!A94=1, 'FEN 2019'!M94, 0)</f>
        <v>19191</v>
      </c>
      <c r="AE28" s="296">
        <f t="shared" si="19"/>
        <v>1.1996794603511595E-3</v>
      </c>
      <c r="AF28" s="295">
        <f>IF('FEN 2019'!A94=1, 'FEN 2019'!N94, 0)</f>
        <v>12996773</v>
      </c>
      <c r="AG28" s="296">
        <f t="shared" si="20"/>
        <v>0.81246217596511494</v>
      </c>
      <c r="AH28" s="296">
        <f t="shared" si="21"/>
        <v>0.33633814457453387</v>
      </c>
    </row>
    <row r="29" spans="1:34" ht="20.100000000000001" customHeight="1">
      <c r="A29" s="128">
        <v>27</v>
      </c>
      <c r="B29" s="128">
        <f>IF('FEN 2019'!$A98=1,'FEN 2019'!B98, " ")</f>
        <v>2013</v>
      </c>
      <c r="C29" s="128">
        <f>IF('FEN 2019'!$A98=1,'FEN 2019'!C98, " ")</f>
        <v>2014</v>
      </c>
      <c r="D29" s="301" t="str">
        <f t="shared" si="23"/>
        <v xml:space="preserve"> </v>
      </c>
      <c r="E29" s="301" t="str">
        <f t="shared" si="23"/>
        <v xml:space="preserve"> </v>
      </c>
      <c r="F29" s="301" t="str">
        <f t="shared" si="23"/>
        <v>1</v>
      </c>
      <c r="G29" s="301" t="str">
        <f t="shared" si="23"/>
        <v>1</v>
      </c>
      <c r="H29" s="301" t="str">
        <f t="shared" si="23"/>
        <v xml:space="preserve"> </v>
      </c>
      <c r="I29" s="301" t="str">
        <f t="shared" si="23"/>
        <v xml:space="preserve"> </v>
      </c>
      <c r="J29" s="301" t="str">
        <f t="shared" si="23"/>
        <v xml:space="preserve"> </v>
      </c>
      <c r="K29" s="301" t="str">
        <f t="shared" si="23"/>
        <v xml:space="preserve"> </v>
      </c>
      <c r="L29" s="301" t="str">
        <f t="shared" si="23"/>
        <v xml:space="preserve"> </v>
      </c>
      <c r="M29" s="296" t="str">
        <f t="shared" si="1"/>
        <v xml:space="preserve"> </v>
      </c>
      <c r="N29" s="296" t="str">
        <f t="shared" si="8"/>
        <v xml:space="preserve"> </v>
      </c>
      <c r="O29" s="494" t="str">
        <f>IF('FEN 2019'!A98=1,'FEN 2019'!F98," ")</f>
        <v xml:space="preserve">Aprovizionarea cu apa potabila a satului </v>
      </c>
      <c r="P29" s="308" t="s">
        <v>1350</v>
      </c>
      <c r="Q29" s="308" t="s">
        <v>1344</v>
      </c>
      <c r="R29" s="308" t="s">
        <v>1350</v>
      </c>
      <c r="S29" s="306" t="s">
        <v>1350</v>
      </c>
      <c r="T29" s="128" t="str">
        <f>IF('FEN 2019'!A98=1,'FEN 2019'!G98," ")</f>
        <v>Primăria Cîșlița-Prut, r. Cahul</v>
      </c>
      <c r="U29" s="298" t="str">
        <f>IF('FEN 2019'!A98=1,'FEN 2019'!E98, " ")</f>
        <v>Cislita Prut</v>
      </c>
      <c r="V29" s="298" t="str">
        <f>IF('FEN 2019'!A98, 'FEN 2019'!H98, " ")</f>
        <v>Cahul</v>
      </c>
      <c r="W29" s="295">
        <f>IF('FEN 2019'!A98=1, 'FEN 2019'!I98, 0)</f>
        <v>5781542.1699999999</v>
      </c>
      <c r="X29" s="295">
        <f>IF('FEN 2019'!A98=1, 'FEN 2019'!K98, 0)</f>
        <v>867231.32549999992</v>
      </c>
      <c r="Y29" s="296">
        <f t="shared" si="16"/>
        <v>0.15</v>
      </c>
      <c r="Z29" s="295">
        <f>IF('FEN 2019'!A98=1, 'FEN 2019'!J98, 0)</f>
        <v>4450675</v>
      </c>
      <c r="AA29" s="296">
        <f t="shared" si="17"/>
        <v>0.76980758232539193</v>
      </c>
      <c r="AB29" s="295">
        <f>IF('FEN 2019'!A98=1, 'FEN 2019'!L98, 0)</f>
        <v>4072435.62</v>
      </c>
      <c r="AC29" s="296">
        <f t="shared" si="18"/>
        <v>0.70438569853067423</v>
      </c>
      <c r="AD29" s="295">
        <f>IF('FEN 2019'!A98=1, 'FEN 2019'!M98, 0)</f>
        <v>378239.37999999989</v>
      </c>
      <c r="AE29" s="296">
        <f t="shared" si="19"/>
        <v>6.5421883794717681E-2</v>
      </c>
      <c r="AF29" s="295">
        <f>IF('FEN 2019'!A98=1, 'FEN 2019'!N98, 0)</f>
        <v>0</v>
      </c>
      <c r="AG29" s="296">
        <f t="shared" si="20"/>
        <v>0</v>
      </c>
      <c r="AH29" s="296">
        <f t="shared" si="21"/>
        <v>0.85438569853067425</v>
      </c>
    </row>
    <row r="30" spans="1:34" ht="20.100000000000001" customHeight="1">
      <c r="A30" s="128">
        <v>28</v>
      </c>
      <c r="B30" s="128">
        <f>IF('FEN 2019'!$A101=1,'FEN 2019'!B101, " ")</f>
        <v>2011</v>
      </c>
      <c r="C30" s="128">
        <f>IF('FEN 2019'!$A101=1,'FEN 2019'!C101, " ")</f>
        <v>2015</v>
      </c>
      <c r="D30" s="301" t="str">
        <f t="shared" si="23"/>
        <v>1</v>
      </c>
      <c r="E30" s="301" t="str">
        <f t="shared" si="23"/>
        <v>1</v>
      </c>
      <c r="F30" s="301" t="str">
        <f t="shared" si="23"/>
        <v>1</v>
      </c>
      <c r="G30" s="301" t="str">
        <f t="shared" si="23"/>
        <v>1</v>
      </c>
      <c r="H30" s="301" t="str">
        <f t="shared" si="23"/>
        <v>1</v>
      </c>
      <c r="I30" s="301" t="str">
        <f t="shared" si="23"/>
        <v xml:space="preserve"> </v>
      </c>
      <c r="J30" s="301" t="str">
        <f t="shared" si="23"/>
        <v xml:space="preserve"> </v>
      </c>
      <c r="K30" s="301" t="str">
        <f t="shared" si="23"/>
        <v xml:space="preserve"> </v>
      </c>
      <c r="L30" s="301" t="str">
        <f t="shared" si="23"/>
        <v xml:space="preserve"> </v>
      </c>
      <c r="M30" s="296">
        <f t="shared" si="1"/>
        <v>0.93032071084255552</v>
      </c>
      <c r="N30" s="296" t="str">
        <f t="shared" si="8"/>
        <v xml:space="preserve"> </v>
      </c>
      <c r="O30" s="494" t="str">
        <f>IF('FEN 2019'!A101=1,'FEN 2019'!F101," ")</f>
        <v xml:space="preserve">Construcția apeductului în s. Porumbești, </v>
      </c>
      <c r="P30" s="308" t="s">
        <v>1350</v>
      </c>
      <c r="Q30" s="308" t="s">
        <v>1344</v>
      </c>
      <c r="R30" s="308" t="s">
        <v>1350</v>
      </c>
      <c r="S30" s="306" t="s">
        <v>1350</v>
      </c>
      <c r="T30" s="128" t="str">
        <f>IF('FEN 2019'!A101=1,'FEN 2019'!G101," ")</f>
        <v>Primăria Porumbești, r. Cantemir</v>
      </c>
      <c r="U30" s="298" t="str">
        <f>IF('FEN 2019'!A101=1,'FEN 2019'!E101, " ")</f>
        <v>Porumbesti</v>
      </c>
      <c r="V30" s="298" t="str">
        <f>IF('FEN 2019'!A101, 'FEN 2019'!H101, " ")</f>
        <v>Cantemir</v>
      </c>
      <c r="W30" s="295">
        <f>IF('FEN 2019'!A101=1, 'FEN 2019'!I101, 0)</f>
        <v>3299296</v>
      </c>
      <c r="X30" s="295">
        <f>IF('FEN 2019'!A101=1, 'FEN 2019'!K101, 0)</f>
        <v>494894.4</v>
      </c>
      <c r="Y30" s="296">
        <f t="shared" si="16"/>
        <v>0.15</v>
      </c>
      <c r="Z30" s="295">
        <f>IF('FEN 2019'!A101=1, 'FEN 2019'!J101, 0)</f>
        <v>3038897</v>
      </c>
      <c r="AA30" s="296">
        <f t="shared" si="17"/>
        <v>0.92107437465447173</v>
      </c>
      <c r="AB30" s="295">
        <f>IF('FEN 2019'!A101=1, 'FEN 2019'!L101, 0)</f>
        <v>2574509</v>
      </c>
      <c r="AC30" s="296">
        <f t="shared" si="18"/>
        <v>0.7803207108425555</v>
      </c>
      <c r="AD30" s="295">
        <f>IF('FEN 2019'!A101=1, 'FEN 2019'!M101, 0)</f>
        <v>464388</v>
      </c>
      <c r="AE30" s="296">
        <f t="shared" si="19"/>
        <v>0.14075366381191623</v>
      </c>
      <c r="AF30" s="295">
        <f>IF('FEN 2019'!A101=1, 'FEN 2019'!N101, 0)</f>
        <v>260399</v>
      </c>
      <c r="AG30" s="296">
        <f t="shared" si="20"/>
        <v>7.8925625345528258E-2</v>
      </c>
      <c r="AH30" s="296">
        <f t="shared" si="21"/>
        <v>0.93032071084255552</v>
      </c>
    </row>
    <row r="31" spans="1:34" ht="20.100000000000001" customHeight="1">
      <c r="A31" s="128">
        <v>29</v>
      </c>
      <c r="B31" s="128">
        <f>IF('FEN 2019'!$A105=1,'FEN 2019'!B105, " ")</f>
        <v>2014</v>
      </c>
      <c r="C31" s="128">
        <f>IF('FEN 2019'!$A105=1,'FEN 2019'!C105, " ")</f>
        <v>2015</v>
      </c>
      <c r="D31" s="301" t="str">
        <f t="shared" si="23"/>
        <v xml:space="preserve"> </v>
      </c>
      <c r="E31" s="301" t="str">
        <f t="shared" si="23"/>
        <v xml:space="preserve"> </v>
      </c>
      <c r="F31" s="301" t="str">
        <f t="shared" si="23"/>
        <v xml:space="preserve"> </v>
      </c>
      <c r="G31" s="301" t="str">
        <f t="shared" si="23"/>
        <v>1</v>
      </c>
      <c r="H31" s="301" t="str">
        <f t="shared" si="23"/>
        <v>1</v>
      </c>
      <c r="I31" s="301" t="str">
        <f t="shared" si="23"/>
        <v xml:space="preserve"> </v>
      </c>
      <c r="J31" s="301" t="str">
        <f t="shared" ref="D31:L37" si="24">IF(AND($B31&gt;=J$2-$C31+$B31,$C31&lt;=J$2+$C31-$B31),"1"," ")</f>
        <v xml:space="preserve"> </v>
      </c>
      <c r="K31" s="301" t="str">
        <f t="shared" si="24"/>
        <v xml:space="preserve"> </v>
      </c>
      <c r="L31" s="301" t="str">
        <f t="shared" si="24"/>
        <v xml:space="preserve"> </v>
      </c>
      <c r="M31" s="296">
        <f t="shared" si="1"/>
        <v>0.97892062375239308</v>
      </c>
      <c r="N31" s="296" t="str">
        <f t="shared" si="8"/>
        <v xml:space="preserve"> </v>
      </c>
      <c r="O31" s="494" t="str">
        <f>IF('FEN 2019'!A105=1,'FEN 2019'!F105," ")</f>
        <v xml:space="preserve">Reţele de apeduct din. S. Capaclia, r. Cantemir, </v>
      </c>
      <c r="P31" s="308" t="s">
        <v>1350</v>
      </c>
      <c r="Q31" s="308" t="s">
        <v>1344</v>
      </c>
      <c r="R31" s="308" t="s">
        <v>1350</v>
      </c>
      <c r="S31" s="306" t="s">
        <v>1350</v>
      </c>
      <c r="T31" s="128" t="str">
        <f>IF('FEN 2019'!A105=1,'FEN 2019'!G105," ")</f>
        <v>Primăria Capaclia ,  r. Cantemir</v>
      </c>
      <c r="U31" s="298" t="str">
        <f>IF('FEN 2019'!A105=1,'FEN 2019'!E105, " ")</f>
        <v>Capaclia</v>
      </c>
      <c r="V31" s="298" t="str">
        <f>IF('FEN 2019'!A105, 'FEN 2019'!H105, " ")</f>
        <v>Cantemir</v>
      </c>
      <c r="W31" s="295">
        <f>IF('FEN 2019'!A105=1, 'FEN 2019'!I105, 0)</f>
        <v>2994772.96</v>
      </c>
      <c r="X31" s="295">
        <f>IF('FEN 2019'!A105=1, 'FEN 2019'!K105, 0)</f>
        <v>449215.94399999996</v>
      </c>
      <c r="Y31" s="296">
        <f t="shared" ref="Y31:Y46" si="25">X31/W31</f>
        <v>0.15</v>
      </c>
      <c r="Z31" s="295">
        <f>IF('FEN 2019'!A105=1, 'FEN 2019'!J105, 0)</f>
        <v>2850656</v>
      </c>
      <c r="AA31" s="296">
        <f t="shared" ref="AA31:AA46" si="26">Z31/W31</f>
        <v>0.95187716667509914</v>
      </c>
      <c r="AB31" s="295">
        <f>IF('FEN 2019'!A105=1, 'FEN 2019'!L105, 0)</f>
        <v>2482429.0700000003</v>
      </c>
      <c r="AC31" s="296">
        <f t="shared" ref="AC31:AC46" si="27">AB31/W31</f>
        <v>0.82892062375239306</v>
      </c>
      <c r="AD31" s="295">
        <f>IF('FEN 2019'!A105=1, 'FEN 2019'!M105, 0)</f>
        <v>368226.9299999997</v>
      </c>
      <c r="AE31" s="296">
        <f t="shared" ref="AE31:AE46" si="28">AD31/W31</f>
        <v>0.12295654292270614</v>
      </c>
      <c r="AF31" s="295">
        <f>IF('FEN 2019'!A105=1, 'FEN 2019'!N105, 0)</f>
        <v>0</v>
      </c>
      <c r="AG31" s="296">
        <f t="shared" ref="AG31:AG46" si="29">AF31/W31</f>
        <v>0</v>
      </c>
      <c r="AH31" s="296">
        <f t="shared" ref="AH31:AH46" si="30">(AB31+X31)/W31</f>
        <v>0.97892062375239308</v>
      </c>
    </row>
    <row r="32" spans="1:34" ht="20.100000000000001" customHeight="1">
      <c r="A32" s="128">
        <v>30</v>
      </c>
      <c r="B32" s="128">
        <f>IF('FEN 2019'!$A110=1,'FEN 2019'!B110, " ")</f>
        <v>2014</v>
      </c>
      <c r="C32" s="128">
        <f>IF('FEN 2019'!$A110=1,'FEN 2019'!C110, " ")</f>
        <v>2018</v>
      </c>
      <c r="D32" s="301" t="str">
        <f t="shared" si="24"/>
        <v xml:space="preserve"> </v>
      </c>
      <c r="E32" s="301" t="str">
        <f t="shared" si="24"/>
        <v xml:space="preserve"> </v>
      </c>
      <c r="F32" s="301" t="str">
        <f t="shared" si="24"/>
        <v xml:space="preserve"> </v>
      </c>
      <c r="G32" s="301" t="str">
        <f t="shared" si="24"/>
        <v>1</v>
      </c>
      <c r="H32" s="301" t="str">
        <f t="shared" si="24"/>
        <v>1</v>
      </c>
      <c r="I32" s="301" t="str">
        <f t="shared" si="24"/>
        <v>1</v>
      </c>
      <c r="J32" s="301" t="str">
        <f t="shared" si="24"/>
        <v>1</v>
      </c>
      <c r="K32" s="301" t="str">
        <f t="shared" si="24"/>
        <v>1</v>
      </c>
      <c r="L32" s="301" t="str">
        <f t="shared" si="24"/>
        <v xml:space="preserve"> </v>
      </c>
      <c r="M32" s="296" t="str">
        <f t="shared" si="1"/>
        <v xml:space="preserve"> </v>
      </c>
      <c r="N32" s="296" t="str">
        <f t="shared" si="8"/>
        <v xml:space="preserve"> </v>
      </c>
      <c r="O32" s="494" t="str">
        <f>IF('FEN 2019'!A110=1,'FEN 2019'!F110," ")</f>
        <v>Construcţia reţelelor exterioare de canalizare şi a staţiei de epurare a apelor uzate in s. Cociulia</v>
      </c>
      <c r="P32" s="308" t="s">
        <v>1350</v>
      </c>
      <c r="Q32" s="308" t="s">
        <v>1350</v>
      </c>
      <c r="R32" s="308" t="s">
        <v>1344</v>
      </c>
      <c r="S32" s="306" t="s">
        <v>1344</v>
      </c>
      <c r="T32" s="128" t="str">
        <f>IF('FEN 2019'!A110=1,'FEN 2019'!G110," ")</f>
        <v>Primăria Cociulia,             r.  Cantemir</v>
      </c>
      <c r="U32" s="298" t="str">
        <f>IF('FEN 2019'!A110=1,'FEN 2019'!E110, " ")</f>
        <v>Cociulia</v>
      </c>
      <c r="V32" s="298" t="str">
        <f>IF('FEN 2019'!A110, 'FEN 2019'!H110, " ")</f>
        <v>Cantemir</v>
      </c>
      <c r="W32" s="295">
        <f>IF('FEN 2019'!A110=1, 'FEN 2019'!I110, 0)</f>
        <v>13717506.120000001</v>
      </c>
      <c r="X32" s="295">
        <f>IF('FEN 2019'!A110=1, 'FEN 2019'!K110, 0)</f>
        <v>2057625.9180000001</v>
      </c>
      <c r="Y32" s="296">
        <f t="shared" si="25"/>
        <v>0.15</v>
      </c>
      <c r="Z32" s="295">
        <f>IF('FEN 2019'!A110=1, 'FEN 2019'!J110, 0)</f>
        <v>10326138</v>
      </c>
      <c r="AA32" s="296">
        <f t="shared" si="26"/>
        <v>0.75277079592073837</v>
      </c>
      <c r="AB32" s="295">
        <f>IF('FEN 2019'!A110=1, 'FEN 2019'!L110, 0)</f>
        <v>7999999.1200000001</v>
      </c>
      <c r="AC32" s="296">
        <f t="shared" si="27"/>
        <v>0.58319632227727403</v>
      </c>
      <c r="AD32" s="295">
        <f>IF('FEN 2019'!A110=1, 'FEN 2019'!M110, 0)</f>
        <v>2326138.8799999999</v>
      </c>
      <c r="AE32" s="296">
        <f t="shared" si="28"/>
        <v>0.16957447364346426</v>
      </c>
      <c r="AF32" s="295">
        <f>IF('FEN 2019'!A110=1, 'FEN 2019'!N110, 0)</f>
        <v>3391368.120000001</v>
      </c>
      <c r="AG32" s="296">
        <f t="shared" si="29"/>
        <v>0.24722920407926166</v>
      </c>
      <c r="AH32" s="296">
        <f t="shared" si="30"/>
        <v>0.73319632227727416</v>
      </c>
    </row>
    <row r="33" spans="1:34" ht="20.100000000000001" customHeight="1">
      <c r="A33" s="128">
        <v>31</v>
      </c>
      <c r="B33" s="128">
        <f>IF('FEN 2019'!$A119=1,'FEN 2019'!B119, " ")</f>
        <v>2015</v>
      </c>
      <c r="C33" s="128">
        <f>IF('FEN 2019'!$A119=1,'FEN 2019'!C119, " ")</f>
        <v>2018</v>
      </c>
      <c r="D33" s="301" t="str">
        <f t="shared" si="24"/>
        <v xml:space="preserve"> </v>
      </c>
      <c r="E33" s="301" t="str">
        <f t="shared" si="24"/>
        <v xml:space="preserve"> </v>
      </c>
      <c r="F33" s="301" t="str">
        <f t="shared" si="24"/>
        <v xml:space="preserve"> </v>
      </c>
      <c r="G33" s="301" t="str">
        <f t="shared" si="24"/>
        <v xml:space="preserve"> </v>
      </c>
      <c r="H33" s="301" t="str">
        <f t="shared" si="24"/>
        <v>1</v>
      </c>
      <c r="I33" s="301" t="str">
        <f t="shared" si="24"/>
        <v>1</v>
      </c>
      <c r="J33" s="301" t="str">
        <f t="shared" si="24"/>
        <v>1</v>
      </c>
      <c r="K33" s="301" t="str">
        <f t="shared" si="24"/>
        <v>1</v>
      </c>
      <c r="L33" s="301" t="str">
        <f t="shared" si="24"/>
        <v xml:space="preserve"> </v>
      </c>
      <c r="M33" s="296" t="str">
        <f t="shared" si="1"/>
        <v xml:space="preserve"> </v>
      </c>
      <c r="N33" s="296" t="str">
        <f t="shared" si="8"/>
        <v xml:space="preserve"> </v>
      </c>
      <c r="O33" s="494" t="str">
        <f>IF('FEN 2019'!A119=1,'FEN 2019'!F119," ")</f>
        <v xml:space="preserve">Alimentarea cu apă a s. Pleşeni, Hănăseni, Tătărăşeni cu conectarea la conducta din s. Porumbeni, rl. Cantemir                                              </v>
      </c>
      <c r="P33" s="308" t="s">
        <v>1350</v>
      </c>
      <c r="Q33" s="308" t="s">
        <v>1344</v>
      </c>
      <c r="R33" s="308" t="s">
        <v>1350</v>
      </c>
      <c r="S33" s="306" t="s">
        <v>1350</v>
      </c>
      <c r="T33" s="128" t="str">
        <f>IF('FEN 2019'!A119=1,'FEN 2019'!G119," ")</f>
        <v>Primăria Pleşeni, rl. Cantemir</v>
      </c>
      <c r="U33" s="298" t="str">
        <f>IF('FEN 2019'!A119=1,'FEN 2019'!E119, " ")</f>
        <v>Pleseni</v>
      </c>
      <c r="V33" s="298" t="str">
        <f>IF('FEN 2019'!A119, 'FEN 2019'!H119, " ")</f>
        <v>Cantemir</v>
      </c>
      <c r="W33" s="295">
        <f>IF('FEN 2019'!A119=1, 'FEN 2019'!I119, 0)</f>
        <v>10031910.369999999</v>
      </c>
      <c r="X33" s="295">
        <f>IF('FEN 2019'!A119=1, 'FEN 2019'!K119, 0)</f>
        <v>1504786.5554999998</v>
      </c>
      <c r="Y33" s="296">
        <f t="shared" si="25"/>
        <v>0.15</v>
      </c>
      <c r="Z33" s="295">
        <f>IF('FEN 2019'!A119=1, 'FEN 2019'!J119, 0)</f>
        <v>8461569</v>
      </c>
      <c r="AA33" s="296">
        <f t="shared" si="26"/>
        <v>0.84346537079357908</v>
      </c>
      <c r="AB33" s="295">
        <f>IF('FEN 2019'!A119=1, 'FEN 2019'!L119, 0)</f>
        <v>7425904.79</v>
      </c>
      <c r="AC33" s="296">
        <f t="shared" si="27"/>
        <v>0.7402283828419014</v>
      </c>
      <c r="AD33" s="295">
        <f>IF('FEN 2019'!A119=1, 'FEN 2019'!M119, 0)</f>
        <v>1035664.21</v>
      </c>
      <c r="AE33" s="296">
        <f t="shared" si="28"/>
        <v>0.10323698795167764</v>
      </c>
      <c r="AF33" s="295">
        <f>IF('FEN 2019'!A119=1, 'FEN 2019'!N119, 0)</f>
        <v>1570341.3699999992</v>
      </c>
      <c r="AG33" s="296">
        <f t="shared" si="29"/>
        <v>0.15653462920642097</v>
      </c>
      <c r="AH33" s="296">
        <f t="shared" si="30"/>
        <v>0.89022838284190142</v>
      </c>
    </row>
    <row r="34" spans="1:34" ht="20.100000000000001" customHeight="1">
      <c r="A34" s="128">
        <v>32</v>
      </c>
      <c r="B34" s="128">
        <f>IF('FEN 2019'!$A124=1,'FEN 2019'!B124, " ")</f>
        <v>2016</v>
      </c>
      <c r="C34" s="128">
        <f>IF('FEN 2019'!$A124=1,'FEN 2019'!C124, " ")</f>
        <v>2016</v>
      </c>
      <c r="D34" s="301" t="str">
        <f t="shared" si="24"/>
        <v xml:space="preserve"> </v>
      </c>
      <c r="E34" s="301" t="str">
        <f t="shared" si="24"/>
        <v xml:space="preserve"> </v>
      </c>
      <c r="F34" s="301" t="str">
        <f t="shared" si="24"/>
        <v xml:space="preserve"> </v>
      </c>
      <c r="G34" s="301" t="str">
        <f t="shared" si="24"/>
        <v xml:space="preserve"> </v>
      </c>
      <c r="H34" s="301" t="str">
        <f t="shared" si="24"/>
        <v xml:space="preserve"> </v>
      </c>
      <c r="I34" s="301" t="str">
        <f t="shared" si="24"/>
        <v>1</v>
      </c>
      <c r="J34" s="301" t="str">
        <f t="shared" si="24"/>
        <v xml:space="preserve"> </v>
      </c>
      <c r="K34" s="301" t="str">
        <f t="shared" si="24"/>
        <v xml:space="preserve"> </v>
      </c>
      <c r="L34" s="301" t="str">
        <f t="shared" si="24"/>
        <v xml:space="preserve"> </v>
      </c>
      <c r="M34" s="296" t="str">
        <f t="shared" si="1"/>
        <v xml:space="preserve"> </v>
      </c>
      <c r="N34" s="296" t="str">
        <f t="shared" si="8"/>
        <v xml:space="preserve"> </v>
      </c>
      <c r="O34" s="494" t="str">
        <f>IF('FEN 2019'!A124=1,'FEN 2019'!F124," ")</f>
        <v xml:space="preserve">Construcția sistemului de alimentare cu apă, canalizare și epurare în satele Bobocica și Țolica, com Enichioi  (Etapa I - APEDUCT)                                          </v>
      </c>
      <c r="P34" s="308" t="s">
        <v>1350</v>
      </c>
      <c r="Q34" s="308" t="s">
        <v>1344</v>
      </c>
      <c r="R34" s="308" t="s">
        <v>1344</v>
      </c>
      <c r="S34" s="306" t="s">
        <v>1344</v>
      </c>
      <c r="T34" s="128" t="str">
        <f>IF('FEN 2019'!A124=1,'FEN 2019'!G124," ")</f>
        <v xml:space="preserve">Primăria comunei Enichioi, r. Cantemir </v>
      </c>
      <c r="U34" s="298" t="str">
        <f>IF('FEN 2019'!A124=1,'FEN 2019'!E124, " ")</f>
        <v>Echichioi</v>
      </c>
      <c r="V34" s="298" t="str">
        <f>IF('FEN 2019'!A124, 'FEN 2019'!H124, " ")</f>
        <v>Cantemir</v>
      </c>
      <c r="W34" s="295">
        <f>IF('FEN 2019'!A124=1, 'FEN 2019'!I124, 0)</f>
        <v>3449790.76</v>
      </c>
      <c r="X34" s="295">
        <f>IF('FEN 2019'!A124=1, 'FEN 2019'!K124, 0)</f>
        <v>517468.614</v>
      </c>
      <c r="Y34" s="296">
        <f t="shared" si="25"/>
        <v>0.15000000000000002</v>
      </c>
      <c r="Z34" s="295">
        <f>IF('FEN 2019'!A124=1, 'FEN 2019'!J124, 0)</f>
        <v>1000000</v>
      </c>
      <c r="AA34" s="296">
        <f t="shared" si="26"/>
        <v>0.28987265303012177</v>
      </c>
      <c r="AB34" s="295">
        <f>IF('FEN 2019'!A124=1, 'FEN 2019'!L124, 0)</f>
        <v>612269.06000000006</v>
      </c>
      <c r="AC34" s="296">
        <f t="shared" si="27"/>
        <v>0.17748005679045883</v>
      </c>
      <c r="AD34" s="295">
        <f>IF('FEN 2019'!A124=1, 'FEN 2019'!M124, 0)</f>
        <v>387730.93999999994</v>
      </c>
      <c r="AE34" s="296">
        <f t="shared" si="28"/>
        <v>0.11239259623966294</v>
      </c>
      <c r="AF34" s="295">
        <f>IF('FEN 2019'!A124=1, 'FEN 2019'!N124, 0)</f>
        <v>2449790.7599999998</v>
      </c>
      <c r="AG34" s="296">
        <f t="shared" si="29"/>
        <v>0.71012734696987823</v>
      </c>
      <c r="AH34" s="296">
        <f t="shared" si="30"/>
        <v>0.32748005679045883</v>
      </c>
    </row>
    <row r="35" spans="1:34" ht="20.100000000000001" customHeight="1">
      <c r="A35" s="128">
        <v>33</v>
      </c>
      <c r="B35" s="128">
        <f>IF('FEN 2019'!$A126=1,'FEN 2019'!B126, " ")</f>
        <v>2014</v>
      </c>
      <c r="C35" s="128">
        <f>IF('FEN 2019'!$A126=1,'FEN 2019'!C126, " ")</f>
        <v>2018</v>
      </c>
      <c r="D35" s="301" t="str">
        <f t="shared" si="24"/>
        <v xml:space="preserve"> </v>
      </c>
      <c r="E35" s="301" t="str">
        <f t="shared" si="24"/>
        <v xml:space="preserve"> </v>
      </c>
      <c r="F35" s="301" t="str">
        <f t="shared" si="24"/>
        <v xml:space="preserve"> </v>
      </c>
      <c r="G35" s="301" t="str">
        <f t="shared" si="24"/>
        <v>1</v>
      </c>
      <c r="H35" s="301" t="str">
        <f t="shared" si="24"/>
        <v>1</v>
      </c>
      <c r="I35" s="301" t="str">
        <f t="shared" si="24"/>
        <v>1</v>
      </c>
      <c r="J35" s="301" t="str">
        <f t="shared" si="24"/>
        <v>1</v>
      </c>
      <c r="K35" s="301" t="str">
        <f t="shared" si="24"/>
        <v>1</v>
      </c>
      <c r="L35" s="301" t="str">
        <f t="shared" si="24"/>
        <v xml:space="preserve"> </v>
      </c>
      <c r="M35" s="296" t="str">
        <f t="shared" si="1"/>
        <v xml:space="preserve"> </v>
      </c>
      <c r="N35" s="296" t="str">
        <f t="shared" si="8"/>
        <v xml:space="preserve"> </v>
      </c>
      <c r="O35" s="494" t="str">
        <f>IF('FEN 2019'!A126=1,'FEN 2019'!F126," ")</f>
        <v xml:space="preserve">Construcția apeductului și a sistemului de canalizare în Baimaclia, r. Cantemir </v>
      </c>
      <c r="P35" s="308" t="s">
        <v>1350</v>
      </c>
      <c r="Q35" s="308" t="s">
        <v>1344</v>
      </c>
      <c r="R35" s="308" t="s">
        <v>1344</v>
      </c>
      <c r="S35" s="306" t="s">
        <v>1350</v>
      </c>
      <c r="T35" s="128" t="str">
        <f>IF('FEN 2019'!A126=1,'FEN 2019'!G126," ")</f>
        <v>Primăria Baimaclia, r. Cantemir</v>
      </c>
      <c r="U35" s="298" t="str">
        <f>IF('FEN 2019'!A126=1,'FEN 2019'!E126, " ")</f>
        <v>Baimaclia</v>
      </c>
      <c r="V35" s="298" t="str">
        <f>IF('FEN 2019'!A126, 'FEN 2019'!H126, " ")</f>
        <v>Cantemir</v>
      </c>
      <c r="W35" s="295">
        <f>IF('FEN 2019'!A126=1, 'FEN 2019'!I126, 0)</f>
        <v>9465762</v>
      </c>
      <c r="X35" s="295">
        <f>IF('FEN 2019'!A126=1, 'FEN 2019'!K126, 0)</f>
        <v>1419864.3</v>
      </c>
      <c r="Y35" s="296">
        <f t="shared" si="25"/>
        <v>0.15</v>
      </c>
      <c r="Z35" s="295">
        <f>IF('FEN 2019'!A126=1, 'FEN 2019'!J126, 0)</f>
        <v>3500000</v>
      </c>
      <c r="AA35" s="296">
        <f t="shared" si="26"/>
        <v>0.36975364476732037</v>
      </c>
      <c r="AB35" s="295">
        <f>IF('FEN 2019'!A126=1, 'FEN 2019'!L126, 0)</f>
        <v>1500000</v>
      </c>
      <c r="AC35" s="296">
        <f t="shared" si="27"/>
        <v>0.15846584775742301</v>
      </c>
      <c r="AD35" s="295">
        <f>IF('FEN 2019'!A126=1, 'FEN 2019'!M126, 0)</f>
        <v>2000000</v>
      </c>
      <c r="AE35" s="296">
        <f t="shared" si="28"/>
        <v>0.21128779700989736</v>
      </c>
      <c r="AF35" s="295">
        <f>IF('FEN 2019'!A126=1, 'FEN 2019'!N126, 0)</f>
        <v>5965762</v>
      </c>
      <c r="AG35" s="296">
        <f t="shared" si="29"/>
        <v>0.63024635523267958</v>
      </c>
      <c r="AH35" s="296">
        <f t="shared" si="30"/>
        <v>0.30846584775742297</v>
      </c>
    </row>
    <row r="36" spans="1:34" ht="20.100000000000001" customHeight="1">
      <c r="A36" s="128">
        <v>34</v>
      </c>
      <c r="B36" s="128">
        <f>IF('FEN 2019'!$A130=1,'FEN 2019'!B130, " ")</f>
        <v>2018</v>
      </c>
      <c r="C36" s="128">
        <f>IF('FEN 2019'!$A130=1,'FEN 2019'!C130, " ")</f>
        <v>2018</v>
      </c>
      <c r="D36" s="301" t="str">
        <f t="shared" si="24"/>
        <v xml:space="preserve"> </v>
      </c>
      <c r="E36" s="301" t="str">
        <f t="shared" si="24"/>
        <v xml:space="preserve"> </v>
      </c>
      <c r="F36" s="301" t="str">
        <f t="shared" si="24"/>
        <v xml:space="preserve"> </v>
      </c>
      <c r="G36" s="301" t="str">
        <f t="shared" si="24"/>
        <v xml:space="preserve"> </v>
      </c>
      <c r="H36" s="301" t="str">
        <f t="shared" si="24"/>
        <v xml:space="preserve"> </v>
      </c>
      <c r="I36" s="301" t="str">
        <f t="shared" si="24"/>
        <v xml:space="preserve"> </v>
      </c>
      <c r="J36" s="301" t="str">
        <f t="shared" si="24"/>
        <v xml:space="preserve"> </v>
      </c>
      <c r="K36" s="301" t="str">
        <f t="shared" si="24"/>
        <v>1</v>
      </c>
      <c r="L36" s="301" t="str">
        <f t="shared" si="24"/>
        <v xml:space="preserve"> </v>
      </c>
      <c r="M36" s="296" t="str">
        <f t="shared" si="1"/>
        <v xml:space="preserve"> </v>
      </c>
      <c r="N36" s="296" t="str">
        <f t="shared" si="8"/>
        <v xml:space="preserve"> </v>
      </c>
      <c r="O36" s="494" t="str">
        <f>IF('FEN 2019'!A130=1,'FEN 2019'!F130," ")</f>
        <v xml:space="preserve">Constructia sistemului de canalizare in s.Selistea Noua si Tuzara </v>
      </c>
      <c r="P36" s="308" t="s">
        <v>1350</v>
      </c>
      <c r="Q36" s="308" t="s">
        <v>1350</v>
      </c>
      <c r="R36" s="308" t="s">
        <v>1344</v>
      </c>
      <c r="S36" s="306" t="s">
        <v>1350</v>
      </c>
      <c r="T36" s="128" t="str">
        <f>IF('FEN 2019'!A130=1,'FEN 2019'!G130," ")</f>
        <v>Primăria Tuzara, rl. Călărași</v>
      </c>
      <c r="U36" s="298" t="str">
        <f>IF('FEN 2019'!A130=1,'FEN 2019'!E130, " ")</f>
        <v>Tuzara</v>
      </c>
      <c r="V36" s="298" t="str">
        <f>IF('FEN 2019'!A130, 'FEN 2019'!H130, " ")</f>
        <v>Călărași</v>
      </c>
      <c r="W36" s="295">
        <f>IF('FEN 2019'!A130=1, 'FEN 2019'!I130, 0)</f>
        <v>1755592.02</v>
      </c>
      <c r="X36" s="295">
        <f>IF('FEN 2019'!A130=1, 'FEN 2019'!K130, 0)</f>
        <v>263338.80300000001</v>
      </c>
      <c r="Y36" s="296">
        <f t="shared" si="25"/>
        <v>0.15</v>
      </c>
      <c r="Z36" s="295">
        <f>IF('FEN 2019'!A130=1, 'FEN 2019'!J130, 0)</f>
        <v>1765045</v>
      </c>
      <c r="AA36" s="296">
        <f t="shared" si="26"/>
        <v>1.0053844970199852</v>
      </c>
      <c r="AB36" s="295">
        <f>IF('FEN 2019'!A130=1, 'FEN 2019'!L130, 0)</f>
        <v>344485.27</v>
      </c>
      <c r="AC36" s="296">
        <f t="shared" si="27"/>
        <v>0.19622171101005575</v>
      </c>
      <c r="AD36" s="295">
        <f>IF('FEN 2019'!A130=1, 'FEN 2019'!M130, 0)</f>
        <v>1420559.73</v>
      </c>
      <c r="AE36" s="296">
        <f t="shared" si="28"/>
        <v>0.80916278600992952</v>
      </c>
      <c r="AF36" s="295">
        <f>IF('FEN 2019'!A130=1, 'FEN 2019'!N130, 0)</f>
        <v>0</v>
      </c>
      <c r="AG36" s="296">
        <f t="shared" si="29"/>
        <v>0</v>
      </c>
      <c r="AH36" s="296">
        <f t="shared" si="30"/>
        <v>0.34622171101005578</v>
      </c>
    </row>
    <row r="37" spans="1:34" ht="20.100000000000001" customHeight="1">
      <c r="A37" s="128">
        <v>35</v>
      </c>
      <c r="B37" s="128">
        <f>IF('FEN 2019'!$A132=1,'FEN 2019'!B132, " ")</f>
        <v>2014</v>
      </c>
      <c r="C37" s="128">
        <f>IF('FEN 2019'!$A132=1,'FEN 2019'!C132, " ")</f>
        <v>2016</v>
      </c>
      <c r="D37" s="301" t="str">
        <f t="shared" si="24"/>
        <v xml:space="preserve"> </v>
      </c>
      <c r="E37" s="301" t="str">
        <f t="shared" si="24"/>
        <v xml:space="preserve"> </v>
      </c>
      <c r="F37" s="301" t="str">
        <f t="shared" si="24"/>
        <v xml:space="preserve"> </v>
      </c>
      <c r="G37" s="301" t="str">
        <f t="shared" si="24"/>
        <v>1</v>
      </c>
      <c r="H37" s="301" t="str">
        <f t="shared" si="24"/>
        <v>1</v>
      </c>
      <c r="I37" s="301" t="str">
        <f t="shared" si="24"/>
        <v>1</v>
      </c>
      <c r="J37" s="301" t="str">
        <f t="shared" si="24"/>
        <v xml:space="preserve"> </v>
      </c>
      <c r="K37" s="301" t="str">
        <f t="shared" si="24"/>
        <v xml:space="preserve"> </v>
      </c>
      <c r="L37" s="301" t="str">
        <f t="shared" si="24"/>
        <v xml:space="preserve"> </v>
      </c>
      <c r="M37" s="296">
        <f t="shared" si="1"/>
        <v>0.93132083548774258</v>
      </c>
      <c r="N37" s="296" t="str">
        <f t="shared" si="8"/>
        <v xml:space="preserve"> </v>
      </c>
      <c r="O37" s="494" t="str">
        <f>IF('FEN 2019'!A132=1,'FEN 2019'!F132," ")</f>
        <v xml:space="preserve">Construcția rețlelor de canalizare și a stației de epurare a apelor uzate                                                      </v>
      </c>
      <c r="P37" s="308" t="s">
        <v>1350</v>
      </c>
      <c r="Q37" s="308" t="s">
        <v>1350</v>
      </c>
      <c r="R37" s="308" t="s">
        <v>1344</v>
      </c>
      <c r="S37" s="306" t="s">
        <v>1344</v>
      </c>
      <c r="T37" s="128" t="str">
        <f>IF('FEN 2019'!A132=1,'FEN 2019'!G132," ")</f>
        <v>Primăria Temeleuți,  r. Călărași</v>
      </c>
      <c r="U37" s="298" t="str">
        <f>IF('FEN 2019'!A132=1,'FEN 2019'!E132, " ")</f>
        <v>Temeleuti</v>
      </c>
      <c r="V37" s="298" t="str">
        <f>IF('FEN 2019'!A132, 'FEN 2019'!H132, " ")</f>
        <v>Călărași</v>
      </c>
      <c r="W37" s="295">
        <f>IF('FEN 2019'!A132=1, 'FEN 2019'!I132, 0)</f>
        <v>14599903</v>
      </c>
      <c r="X37" s="295">
        <f>IF('FEN 2019'!A132=1, 'FEN 2019'!K132, 0)</f>
        <v>2189985.4500000002</v>
      </c>
      <c r="Y37" s="296">
        <f t="shared" si="25"/>
        <v>0.15000000000000002</v>
      </c>
      <c r="Z37" s="295">
        <f>IF('FEN 2019'!A132=1, 'FEN 2019'!J132, 0)</f>
        <v>11750603</v>
      </c>
      <c r="AA37" s="296">
        <f t="shared" si="26"/>
        <v>0.8048411691502334</v>
      </c>
      <c r="AB37" s="295">
        <f>IF('FEN 2019'!A132=1, 'FEN 2019'!L132, 0)</f>
        <v>11407208.41</v>
      </c>
      <c r="AC37" s="296">
        <f t="shared" si="27"/>
        <v>0.78132083548774267</v>
      </c>
      <c r="AD37" s="295">
        <f>IF('FEN 2019'!A132=1, 'FEN 2019'!M132, 0)</f>
        <v>343394.58999999985</v>
      </c>
      <c r="AE37" s="296">
        <f t="shared" si="28"/>
        <v>2.3520333662490761E-2</v>
      </c>
      <c r="AF37" s="295">
        <f>IF('FEN 2019'!A132=1, 'FEN 2019'!N132, 0)</f>
        <v>2849300</v>
      </c>
      <c r="AG37" s="296">
        <f t="shared" si="29"/>
        <v>0.1951588308497666</v>
      </c>
      <c r="AH37" s="296">
        <f t="shared" si="30"/>
        <v>0.93132083548774258</v>
      </c>
    </row>
    <row r="38" spans="1:34" ht="20.100000000000001" customHeight="1">
      <c r="A38" s="128">
        <v>36</v>
      </c>
      <c r="B38" s="128">
        <f>IF('FEN 2019'!$A142=1,'FEN 2019'!B142, " ")</f>
        <v>2014</v>
      </c>
      <c r="C38" s="128">
        <f>IF('FEN 2019'!$A142=1,'FEN 2019'!C142, " ")</f>
        <v>2019</v>
      </c>
      <c r="D38" s="301" t="str">
        <f t="shared" ref="D38:L45" si="31">IF(AND($B38&gt;=D$2-$C38+$B38,$C38&lt;=D$2+$C38-$B38),"1"," ")</f>
        <v xml:space="preserve"> </v>
      </c>
      <c r="E38" s="301" t="str">
        <f t="shared" si="31"/>
        <v xml:space="preserve"> </v>
      </c>
      <c r="F38" s="301" t="str">
        <f t="shared" si="31"/>
        <v xml:space="preserve"> </v>
      </c>
      <c r="G38" s="301" t="str">
        <f t="shared" si="31"/>
        <v>1</v>
      </c>
      <c r="H38" s="301" t="str">
        <f t="shared" si="31"/>
        <v>1</v>
      </c>
      <c r="I38" s="301" t="str">
        <f t="shared" si="31"/>
        <v>1</v>
      </c>
      <c r="J38" s="301" t="str">
        <f t="shared" si="31"/>
        <v>1</v>
      </c>
      <c r="K38" s="301" t="str">
        <f t="shared" si="31"/>
        <v>1</v>
      </c>
      <c r="L38" s="301" t="str">
        <f t="shared" si="31"/>
        <v>1</v>
      </c>
      <c r="M38" s="296" t="str">
        <f t="shared" si="1"/>
        <v xml:space="preserve"> </v>
      </c>
      <c r="N38" s="296" t="str">
        <f t="shared" si="8"/>
        <v xml:space="preserve"> </v>
      </c>
      <c r="O38" s="494" t="str">
        <f>IF('FEN 2019'!A142=1,'FEN 2019'!F142," ")</f>
        <v xml:space="preserve">Construcția stației de epurare de tip Zone Umede Construite în satul Onișcani, r. Călărași - Etapa III </v>
      </c>
      <c r="P38" s="308" t="s">
        <v>1350</v>
      </c>
      <c r="Q38" s="308" t="s">
        <v>1350</v>
      </c>
      <c r="R38" s="308" t="s">
        <v>1350</v>
      </c>
      <c r="S38" s="306" t="s">
        <v>1344</v>
      </c>
      <c r="T38" s="128" t="str">
        <f>IF('FEN 2019'!A142=1,'FEN 2019'!G142," ")</f>
        <v>Primăria Onișcani, r. Călărași</v>
      </c>
      <c r="U38" s="298" t="str">
        <f>IF('FEN 2019'!A142=1,'FEN 2019'!E142, " ")</f>
        <v>Oniscani</v>
      </c>
      <c r="V38" s="298" t="str">
        <f>IF('FEN 2019'!A142, 'FEN 2019'!H142, " ")</f>
        <v>Călărași</v>
      </c>
      <c r="W38" s="295">
        <f>IF('FEN 2019'!A142=1, 'FEN 2019'!I142, 0)</f>
        <v>5299311.71</v>
      </c>
      <c r="X38" s="295">
        <f>IF('FEN 2019'!A142=1, 'FEN 2019'!K142, 0)</f>
        <v>794896.75650000002</v>
      </c>
      <c r="Y38" s="296">
        <f t="shared" si="25"/>
        <v>0.15</v>
      </c>
      <c r="Z38" s="295">
        <f>IF('FEN 2019'!A142=1, 'FEN 2019'!J142, 0)</f>
        <v>4974099</v>
      </c>
      <c r="AA38" s="296">
        <f t="shared" si="26"/>
        <v>0.93863114159027272</v>
      </c>
      <c r="AB38" s="295">
        <f>IF('FEN 2019'!A142=1, 'FEN 2019'!L142, 0)</f>
        <v>2824549</v>
      </c>
      <c r="AC38" s="296">
        <f t="shared" si="27"/>
        <v>0.53300299257165229</v>
      </c>
      <c r="AD38" s="295">
        <f>IF('FEN 2019'!A142=1, 'FEN 2019'!M142, 0)</f>
        <v>2149550</v>
      </c>
      <c r="AE38" s="296">
        <f t="shared" si="28"/>
        <v>0.40562814901862038</v>
      </c>
      <c r="AF38" s="295">
        <f>IF('FEN 2019'!A142=1, 'FEN 2019'!N142, 0)</f>
        <v>325212.70999999996</v>
      </c>
      <c r="AG38" s="296">
        <f t="shared" si="29"/>
        <v>6.136885840972732E-2</v>
      </c>
      <c r="AH38" s="296">
        <f t="shared" si="30"/>
        <v>0.68300299257165231</v>
      </c>
    </row>
    <row r="39" spans="1:34" ht="20.100000000000001" customHeight="1">
      <c r="A39" s="128">
        <v>37</v>
      </c>
      <c r="B39" s="128">
        <f>IF('FEN 2019'!$A147=1,'FEN 2019'!B147, " ")</f>
        <v>2014</v>
      </c>
      <c r="C39" s="128">
        <f>IF('FEN 2019'!$A147=1,'FEN 2019'!C147, " ")</f>
        <v>2019</v>
      </c>
      <c r="D39" s="301" t="str">
        <f t="shared" si="31"/>
        <v xml:space="preserve"> </v>
      </c>
      <c r="E39" s="301" t="str">
        <f t="shared" si="31"/>
        <v xml:space="preserve"> </v>
      </c>
      <c r="F39" s="301" t="str">
        <f t="shared" si="31"/>
        <v xml:space="preserve"> </v>
      </c>
      <c r="G39" s="301" t="str">
        <f t="shared" si="31"/>
        <v>1</v>
      </c>
      <c r="H39" s="301" t="str">
        <f t="shared" si="31"/>
        <v>1</v>
      </c>
      <c r="I39" s="301" t="str">
        <f t="shared" si="31"/>
        <v>1</v>
      </c>
      <c r="J39" s="301" t="str">
        <f t="shared" si="31"/>
        <v>1</v>
      </c>
      <c r="K39" s="301" t="str">
        <f t="shared" si="31"/>
        <v>1</v>
      </c>
      <c r="L39" s="301" t="str">
        <f t="shared" si="31"/>
        <v>1</v>
      </c>
      <c r="M39" s="296" t="str">
        <f t="shared" si="1"/>
        <v xml:space="preserve"> </v>
      </c>
      <c r="N39" s="296" t="str">
        <f t="shared" si="8"/>
        <v xml:space="preserve"> </v>
      </c>
      <c r="O39" s="494" t="str">
        <f>IF('FEN 2019'!A147=1,'FEN 2019'!F147," ")</f>
        <v xml:space="preserve">Construcția rețelei de apeduct și canalizare în partea de nord - vest a orașului Călărași                            </v>
      </c>
      <c r="P39" s="308" t="s">
        <v>1350</v>
      </c>
      <c r="Q39" s="308" t="s">
        <v>1344</v>
      </c>
      <c r="R39" s="308" t="s">
        <v>1344</v>
      </c>
      <c r="S39" s="306" t="s">
        <v>1350</v>
      </c>
      <c r="T39" s="128" t="str">
        <f>IF('FEN 2019'!A147=1,'FEN 2019'!G147," ")</f>
        <v>Primăria orașului Călărași</v>
      </c>
      <c r="U39" s="298" t="str">
        <f>IF('FEN 2019'!A147=1,'FEN 2019'!E147, " ")</f>
        <v>Calarasi</v>
      </c>
      <c r="V39" s="298" t="str">
        <f>IF('FEN 2019'!A147, 'FEN 2019'!H147, " ")</f>
        <v>Călărași</v>
      </c>
      <c r="W39" s="295">
        <f>IF('FEN 2019'!A147=1, 'FEN 2019'!I147, 0)</f>
        <v>18183075.810000002</v>
      </c>
      <c r="X39" s="295">
        <f>IF('FEN 2019'!A147=1, 'FEN 2019'!K147, 0)</f>
        <v>2727461.3715000004</v>
      </c>
      <c r="Y39" s="296">
        <f t="shared" si="25"/>
        <v>0.15</v>
      </c>
      <c r="Z39" s="295">
        <f>IF('FEN 2019'!A147=1, 'FEN 2019'!J147, 0)</f>
        <v>16660930</v>
      </c>
      <c r="AA39" s="296">
        <f t="shared" si="26"/>
        <v>0.91628777078722401</v>
      </c>
      <c r="AB39" s="295">
        <f>IF('FEN 2019'!A147=1, 'FEN 2019'!L147, 0)</f>
        <v>5873210.7199999997</v>
      </c>
      <c r="AC39" s="296">
        <f t="shared" si="27"/>
        <v>0.32300424754154938</v>
      </c>
      <c r="AD39" s="295">
        <f>IF('FEN 2019'!A147=1, 'FEN 2019'!M147, 0)</f>
        <v>10787719.280000001</v>
      </c>
      <c r="AE39" s="296">
        <f t="shared" si="28"/>
        <v>0.59328352324567468</v>
      </c>
      <c r="AF39" s="295">
        <f>IF('FEN 2019'!A147=1, 'FEN 2019'!N147, 0)</f>
        <v>1522145.8100000024</v>
      </c>
      <c r="AG39" s="296">
        <f t="shared" si="29"/>
        <v>8.3712229212775977E-2</v>
      </c>
      <c r="AH39" s="296">
        <f t="shared" si="30"/>
        <v>0.47300424754154935</v>
      </c>
    </row>
    <row r="40" spans="1:34" ht="20.100000000000001" customHeight="1">
      <c r="A40" s="128">
        <v>38</v>
      </c>
      <c r="B40" s="128">
        <f>IF('FEN 2019'!$A153=1,'FEN 2019'!B153, " ")</f>
        <v>2015</v>
      </c>
      <c r="C40" s="128">
        <f>IF('FEN 2019'!$A153=1,'FEN 2019'!C153, " ")</f>
        <v>2016</v>
      </c>
      <c r="D40" s="301" t="str">
        <f t="shared" si="31"/>
        <v xml:space="preserve"> </v>
      </c>
      <c r="E40" s="301" t="str">
        <f t="shared" si="31"/>
        <v xml:space="preserve"> </v>
      </c>
      <c r="F40" s="301" t="str">
        <f t="shared" si="31"/>
        <v xml:space="preserve"> </v>
      </c>
      <c r="G40" s="301" t="str">
        <f t="shared" si="31"/>
        <v xml:space="preserve"> </v>
      </c>
      <c r="H40" s="301" t="str">
        <f t="shared" si="31"/>
        <v>1</v>
      </c>
      <c r="I40" s="301" t="str">
        <f t="shared" si="31"/>
        <v>1</v>
      </c>
      <c r="J40" s="301" t="str">
        <f t="shared" si="31"/>
        <v xml:space="preserve"> </v>
      </c>
      <c r="K40" s="301" t="str">
        <f t="shared" si="31"/>
        <v xml:space="preserve"> </v>
      </c>
      <c r="L40" s="301" t="str">
        <f t="shared" si="31"/>
        <v xml:space="preserve"> </v>
      </c>
      <c r="M40" s="296" t="str">
        <f t="shared" si="1"/>
        <v xml:space="preserve"> </v>
      </c>
      <c r="N40" s="296">
        <f t="shared" si="8"/>
        <v>0.29869117957247071</v>
      </c>
      <c r="O40" s="494" t="str">
        <f>IF('FEN 2019'!A153=1,'FEN 2019'!F153," ")</f>
        <v>Alimentarea cu apă a s. Vărzărești, r. Călărași</v>
      </c>
      <c r="P40" s="308" t="s">
        <v>1350</v>
      </c>
      <c r="Q40" s="308" t="s">
        <v>1344</v>
      </c>
      <c r="R40" s="308" t="s">
        <v>1350</v>
      </c>
      <c r="S40" s="306" t="s">
        <v>1350</v>
      </c>
      <c r="T40" s="128" t="str">
        <f>IF('FEN 2019'!A153=1,'FEN 2019'!G153," ")</f>
        <v>Primăria s. Vărzăreștii Noi, r. Călărași</v>
      </c>
      <c r="U40" s="298" t="str">
        <f>IF('FEN 2019'!A153=1,'FEN 2019'!E153, " ")</f>
        <v>Varzarestii Noi</v>
      </c>
      <c r="V40" s="298" t="str">
        <f>IF('FEN 2019'!A153, 'FEN 2019'!H153, " ")</f>
        <v>Călărași</v>
      </c>
      <c r="W40" s="295">
        <f>IF('FEN 2019'!A153=1, 'FEN 2019'!I153, 0)</f>
        <v>4537093</v>
      </c>
      <c r="X40" s="295">
        <f>IF('FEN 2019'!A153=1, 'FEN 2019'!K153, 0)</f>
        <v>680563.95</v>
      </c>
      <c r="Y40" s="296">
        <f t="shared" si="25"/>
        <v>0.15</v>
      </c>
      <c r="Z40" s="295">
        <f>IF('FEN 2019'!A153=1, 'FEN 2019'!J153, 0)</f>
        <v>2500000</v>
      </c>
      <c r="AA40" s="296">
        <f t="shared" si="26"/>
        <v>0.55101361157904416</v>
      </c>
      <c r="AB40" s="295">
        <f>IF('FEN 2019'!A153=1, 'FEN 2019'!L153, 0)</f>
        <v>674625.71</v>
      </c>
      <c r="AC40" s="296">
        <f t="shared" si="27"/>
        <v>0.14869117957247074</v>
      </c>
      <c r="AD40" s="295">
        <f>IF('FEN 2019'!A153=1, 'FEN 2019'!M153, 0)</f>
        <v>1825374.29</v>
      </c>
      <c r="AE40" s="296">
        <f t="shared" si="28"/>
        <v>0.40232243200657336</v>
      </c>
      <c r="AF40" s="295">
        <f>IF('FEN 2019'!A153=1, 'FEN 2019'!N153, 0)</f>
        <v>2037093</v>
      </c>
      <c r="AG40" s="296">
        <f t="shared" si="29"/>
        <v>0.4489863884209559</v>
      </c>
      <c r="AH40" s="296">
        <f t="shared" si="30"/>
        <v>0.29869117957247071</v>
      </c>
    </row>
    <row r="41" spans="1:34" ht="20.100000000000001" customHeight="1">
      <c r="A41" s="128">
        <v>39</v>
      </c>
      <c r="B41" s="128">
        <f>IF('FEN 2019'!$A156=1,'FEN 2019'!B156, " ")</f>
        <v>2019</v>
      </c>
      <c r="C41" s="128">
        <f>IF('FEN 2019'!$A156=1,'FEN 2019'!C156, " ")</f>
        <v>2019</v>
      </c>
      <c r="D41" s="301" t="str">
        <f t="shared" si="31"/>
        <v xml:space="preserve"> </v>
      </c>
      <c r="E41" s="301" t="str">
        <f t="shared" si="31"/>
        <v xml:space="preserve"> </v>
      </c>
      <c r="F41" s="301" t="str">
        <f t="shared" si="31"/>
        <v xml:space="preserve"> </v>
      </c>
      <c r="G41" s="301" t="str">
        <f t="shared" si="31"/>
        <v xml:space="preserve"> </v>
      </c>
      <c r="H41" s="301" t="str">
        <f t="shared" si="31"/>
        <v xml:space="preserve"> </v>
      </c>
      <c r="I41" s="301" t="str">
        <f t="shared" si="31"/>
        <v xml:space="preserve"> </v>
      </c>
      <c r="J41" s="301" t="str">
        <f t="shared" si="31"/>
        <v xml:space="preserve"> </v>
      </c>
      <c r="K41" s="301" t="str">
        <f t="shared" si="31"/>
        <v xml:space="preserve"> </v>
      </c>
      <c r="L41" s="301" t="str">
        <f t="shared" si="31"/>
        <v>1</v>
      </c>
      <c r="M41" s="296" t="str">
        <f t="shared" si="1"/>
        <v xml:space="preserve"> </v>
      </c>
      <c r="N41" s="296">
        <f t="shared" si="8"/>
        <v>0.15</v>
      </c>
      <c r="O41" s="494" t="str">
        <f>IF('FEN 2019'!A156=1,'FEN 2019'!F156," ")</f>
        <v>Construcția rețelelor de alimentare cu apă din s. Nișcani, r-nul Călărași</v>
      </c>
      <c r="P41" s="308" t="s">
        <v>1350</v>
      </c>
      <c r="Q41" s="308" t="s">
        <v>1344</v>
      </c>
      <c r="R41" s="308" t="s">
        <v>1350</v>
      </c>
      <c r="S41" s="306" t="s">
        <v>1350</v>
      </c>
      <c r="T41" s="128" t="str">
        <f>IF('FEN 2019'!A156=1,'FEN 2019'!G156," ")</f>
        <v>Primăria Nișcani, r-nul Călărași</v>
      </c>
      <c r="U41" s="298" t="str">
        <f>IF('FEN 2019'!A156=1,'FEN 2019'!E156, " ")</f>
        <v>Niscani</v>
      </c>
      <c r="V41" s="298" t="str">
        <f>IF('FEN 2019'!A156, 'FEN 2019'!H156, " ")</f>
        <v>Călărași</v>
      </c>
      <c r="W41" s="295">
        <f>IF('FEN 2019'!A156=1, 'FEN 2019'!I156, 0)</f>
        <v>9929290</v>
      </c>
      <c r="X41" s="295">
        <f>IF('FEN 2019'!A156=1, 'FEN 2019'!K156, 0)</f>
        <v>1489393.5</v>
      </c>
      <c r="Y41" s="296">
        <f t="shared" si="25"/>
        <v>0.15</v>
      </c>
      <c r="Z41" s="295">
        <f>IF('FEN 2019'!A156=1, 'FEN 2019'!J156, 0)</f>
        <v>7445290</v>
      </c>
      <c r="AA41" s="296">
        <f t="shared" si="26"/>
        <v>0.74983105539268169</v>
      </c>
      <c r="AB41" s="295">
        <f>IF('FEN 2019'!A156=1, 'FEN 2019'!L156, 0)</f>
        <v>0</v>
      </c>
      <c r="AC41" s="296">
        <f t="shared" si="27"/>
        <v>0</v>
      </c>
      <c r="AD41" s="295">
        <f>IF('FEN 2019'!A156=1, 'FEN 2019'!M156, 0)</f>
        <v>7445290</v>
      </c>
      <c r="AE41" s="296">
        <f t="shared" si="28"/>
        <v>0.74983105539268169</v>
      </c>
      <c r="AF41" s="295">
        <f>IF('FEN 2019'!A156=1, 'FEN 2019'!N156, 0)</f>
        <v>0</v>
      </c>
      <c r="AG41" s="296">
        <f t="shared" si="29"/>
        <v>0</v>
      </c>
      <c r="AH41" s="296">
        <f t="shared" si="30"/>
        <v>0.15</v>
      </c>
    </row>
    <row r="42" spans="1:34" ht="20.100000000000001" customHeight="1">
      <c r="A42" s="128">
        <v>40</v>
      </c>
      <c r="B42" s="128">
        <f>IF('FEN 2019'!$A157=1,'FEN 2019'!B157, " ")</f>
        <v>2019</v>
      </c>
      <c r="C42" s="128">
        <f>IF('FEN 2019'!$A157=1,'FEN 2019'!C157, " ")</f>
        <v>2019</v>
      </c>
      <c r="D42" s="301" t="str">
        <f t="shared" si="31"/>
        <v xml:space="preserve"> </v>
      </c>
      <c r="E42" s="301" t="str">
        <f t="shared" si="31"/>
        <v xml:space="preserve"> </v>
      </c>
      <c r="F42" s="301" t="str">
        <f t="shared" si="31"/>
        <v xml:space="preserve"> </v>
      </c>
      <c r="G42" s="301" t="str">
        <f t="shared" si="31"/>
        <v xml:space="preserve"> </v>
      </c>
      <c r="H42" s="301" t="str">
        <f t="shared" si="31"/>
        <v xml:space="preserve"> </v>
      </c>
      <c r="I42" s="301" t="str">
        <f t="shared" si="31"/>
        <v xml:space="preserve"> </v>
      </c>
      <c r="J42" s="301" t="str">
        <f t="shared" si="31"/>
        <v xml:space="preserve"> </v>
      </c>
      <c r="K42" s="301" t="str">
        <f t="shared" si="31"/>
        <v xml:space="preserve"> </v>
      </c>
      <c r="L42" s="301" t="str">
        <f t="shared" si="31"/>
        <v>1</v>
      </c>
      <c r="M42" s="296" t="str">
        <f t="shared" si="1"/>
        <v xml:space="preserve"> </v>
      </c>
      <c r="N42" s="296">
        <f t="shared" si="8"/>
        <v>0.15</v>
      </c>
      <c r="O42" s="494" t="str">
        <f>IF('FEN 2019'!A157=1,'FEN 2019'!F157," ")</f>
        <v xml:space="preserve">Alimentarea cu apă a localității Bahmut, r.Călărași    </v>
      </c>
      <c r="P42" s="308" t="s">
        <v>1350</v>
      </c>
      <c r="Q42" s="308" t="s">
        <v>1344</v>
      </c>
      <c r="R42" s="308" t="s">
        <v>1350</v>
      </c>
      <c r="S42" s="306" t="s">
        <v>1350</v>
      </c>
      <c r="T42" s="128" t="str">
        <f>IF('FEN 2019'!A157=1,'FEN 2019'!G157," ")</f>
        <v>Primăria s. Bahmut, r-nul Călărași</v>
      </c>
      <c r="U42" s="298" t="str">
        <f>IF('FEN 2019'!A157=1,'FEN 2019'!E157, " ")</f>
        <v>Bahmut</v>
      </c>
      <c r="V42" s="298" t="str">
        <f>IF('FEN 2019'!A157, 'FEN 2019'!H157, " ")</f>
        <v>Călărași</v>
      </c>
      <c r="W42" s="295">
        <f>IF('FEN 2019'!A157=1, 'FEN 2019'!I157, 0)</f>
        <v>9046600</v>
      </c>
      <c r="X42" s="295">
        <f>IF('FEN 2019'!A157=1, 'FEN 2019'!K157, 0)</f>
        <v>1356990</v>
      </c>
      <c r="Y42" s="296">
        <f t="shared" si="25"/>
        <v>0.15</v>
      </c>
      <c r="Z42" s="295">
        <f>IF('FEN 2019'!A157=1, 'FEN 2019'!J157, 0)</f>
        <v>7450142</v>
      </c>
      <c r="AA42" s="296">
        <f t="shared" si="26"/>
        <v>0.82352950279663073</v>
      </c>
      <c r="AB42" s="295">
        <f>IF('FEN 2019'!A157=1, 'FEN 2019'!L157, 0)</f>
        <v>0</v>
      </c>
      <c r="AC42" s="296">
        <f t="shared" si="27"/>
        <v>0</v>
      </c>
      <c r="AD42" s="295">
        <f>IF('FEN 2019'!A157=1, 'FEN 2019'!M157, 0)</f>
        <v>7450142</v>
      </c>
      <c r="AE42" s="296">
        <f t="shared" si="28"/>
        <v>0.82352950279663073</v>
      </c>
      <c r="AF42" s="295">
        <f>IF('FEN 2019'!A157=1, 'FEN 2019'!N157, 0)</f>
        <v>0</v>
      </c>
      <c r="AG42" s="296">
        <f t="shared" si="29"/>
        <v>0</v>
      </c>
      <c r="AH42" s="296">
        <f t="shared" si="30"/>
        <v>0.15</v>
      </c>
    </row>
    <row r="43" spans="1:34" ht="20.100000000000001" customHeight="1">
      <c r="A43" s="128">
        <v>41</v>
      </c>
      <c r="B43" s="128">
        <f>IF('FEN 2019'!$A158=1,'FEN 2019'!B158, " ")</f>
        <v>2019</v>
      </c>
      <c r="C43" s="128">
        <f>IF('FEN 2019'!$A158=1,'FEN 2019'!C158, " ")</f>
        <v>2019</v>
      </c>
      <c r="D43" s="301" t="str">
        <f t="shared" si="31"/>
        <v xml:space="preserve"> </v>
      </c>
      <c r="E43" s="301" t="str">
        <f t="shared" si="31"/>
        <v xml:space="preserve"> </v>
      </c>
      <c r="F43" s="301" t="str">
        <f t="shared" si="31"/>
        <v xml:space="preserve"> </v>
      </c>
      <c r="G43" s="301" t="str">
        <f t="shared" si="31"/>
        <v xml:space="preserve"> </v>
      </c>
      <c r="H43" s="301" t="str">
        <f t="shared" si="31"/>
        <v xml:space="preserve"> </v>
      </c>
      <c r="I43" s="301" t="str">
        <f t="shared" si="31"/>
        <v xml:space="preserve"> </v>
      </c>
      <c r="J43" s="301" t="str">
        <f t="shared" si="31"/>
        <v xml:space="preserve"> </v>
      </c>
      <c r="K43" s="301" t="str">
        <f t="shared" si="31"/>
        <v xml:space="preserve"> </v>
      </c>
      <c r="L43" s="301" t="str">
        <f t="shared" si="31"/>
        <v>1</v>
      </c>
      <c r="M43" s="296" t="str">
        <f t="shared" si="1"/>
        <v xml:space="preserve"> </v>
      </c>
      <c r="N43" s="296">
        <f t="shared" si="8"/>
        <v>0.15</v>
      </c>
      <c r="O43" s="494" t="str">
        <f>IF('FEN 2019'!A158=1,'FEN 2019'!F158," ")</f>
        <v xml:space="preserve">Asigurarea cu apă potabilă a localității prin forarea unei sonde, evacuarea și epurarea apelor uzate  </v>
      </c>
      <c r="P43" s="308" t="s">
        <v>1344</v>
      </c>
      <c r="Q43" s="308" t="s">
        <v>1350</v>
      </c>
      <c r="R43" s="308" t="s">
        <v>1344</v>
      </c>
      <c r="S43" s="306" t="s">
        <v>1344</v>
      </c>
      <c r="T43" s="128" t="str">
        <f>IF('FEN 2019'!A158=1,'FEN 2019'!G158," ")</f>
        <v>Primăria s. Țibirica, r-nul Călărași</v>
      </c>
      <c r="U43" s="298" t="str">
        <f>IF('FEN 2019'!A158=1,'FEN 2019'!E158, " ")</f>
        <v>Tibirica</v>
      </c>
      <c r="V43" s="298" t="str">
        <f>IF('FEN 2019'!A158, 'FEN 2019'!H158, " ")</f>
        <v>Călărași</v>
      </c>
      <c r="W43" s="295">
        <f>IF('FEN 2019'!A158=1, 'FEN 2019'!I158, 0)</f>
        <v>3025330</v>
      </c>
      <c r="X43" s="295">
        <f>IF('FEN 2019'!A158=1, 'FEN 2019'!K158, 0)</f>
        <v>453799.5</v>
      </c>
      <c r="Y43" s="296">
        <f t="shared" si="25"/>
        <v>0.15</v>
      </c>
      <c r="Z43" s="295">
        <f>IF('FEN 2019'!A158=1, 'FEN 2019'!J158, 0)</f>
        <v>2571530</v>
      </c>
      <c r="AA43" s="296">
        <f t="shared" si="26"/>
        <v>0.84999983472877338</v>
      </c>
      <c r="AB43" s="295">
        <f>IF('FEN 2019'!A158=1, 'FEN 2019'!L158, 0)</f>
        <v>0</v>
      </c>
      <c r="AC43" s="296">
        <f t="shared" si="27"/>
        <v>0</v>
      </c>
      <c r="AD43" s="295">
        <f>IF('FEN 2019'!A158=1, 'FEN 2019'!M158, 0)</f>
        <v>2571530</v>
      </c>
      <c r="AE43" s="296">
        <f t="shared" si="28"/>
        <v>0.84999983472877338</v>
      </c>
      <c r="AF43" s="295">
        <f>IF('FEN 2019'!A158=1, 'FEN 2019'!N158, 0)</f>
        <v>0</v>
      </c>
      <c r="AG43" s="296">
        <f t="shared" si="29"/>
        <v>0</v>
      </c>
      <c r="AH43" s="296">
        <f t="shared" si="30"/>
        <v>0.15</v>
      </c>
    </row>
    <row r="44" spans="1:34" ht="20.100000000000001" customHeight="1">
      <c r="A44" s="128">
        <v>42</v>
      </c>
      <c r="B44" s="128">
        <f>IF('FEN 2019'!$A159=1,'FEN 2019'!B159, " ")</f>
        <v>2016</v>
      </c>
      <c r="C44" s="128">
        <f>IF('FEN 2019'!$A159=1,'FEN 2019'!C159, " ")</f>
        <v>2018</v>
      </c>
      <c r="D44" s="301" t="str">
        <f t="shared" si="31"/>
        <v xml:space="preserve"> </v>
      </c>
      <c r="E44" s="301" t="str">
        <f t="shared" si="31"/>
        <v xml:space="preserve"> </v>
      </c>
      <c r="F44" s="301" t="str">
        <f t="shared" si="31"/>
        <v xml:space="preserve"> </v>
      </c>
      <c r="G44" s="301" t="str">
        <f t="shared" si="31"/>
        <v xml:space="preserve"> </v>
      </c>
      <c r="H44" s="301" t="str">
        <f t="shared" si="31"/>
        <v xml:space="preserve"> </v>
      </c>
      <c r="I44" s="301" t="str">
        <f t="shared" si="31"/>
        <v>1</v>
      </c>
      <c r="J44" s="301" t="str">
        <f t="shared" si="31"/>
        <v>1</v>
      </c>
      <c r="K44" s="301" t="str">
        <f t="shared" si="31"/>
        <v>1</v>
      </c>
      <c r="L44" s="301" t="str">
        <f t="shared" si="31"/>
        <v xml:space="preserve"> </v>
      </c>
      <c r="M44" s="296" t="str">
        <f t="shared" si="1"/>
        <v xml:space="preserve"> </v>
      </c>
      <c r="N44" s="296" t="str">
        <f t="shared" si="8"/>
        <v xml:space="preserve"> </v>
      </c>
      <c r="O44" s="494" t="str">
        <f>IF('FEN 2019'!A159=1,'FEN 2019'!F159," ")</f>
        <v xml:space="preserve">Aprovizionarea cu apă potabilăî a s. Florica și Plop din com. Baccealia </v>
      </c>
      <c r="P44" s="308" t="s">
        <v>1350</v>
      </c>
      <c r="Q44" s="308" t="s">
        <v>1344</v>
      </c>
      <c r="R44" s="308" t="s">
        <v>1350</v>
      </c>
      <c r="S44" s="306" t="s">
        <v>1350</v>
      </c>
      <c r="T44" s="128" t="str">
        <f>IF('FEN 2019'!A159=1,'FEN 2019'!G159," ")</f>
        <v xml:space="preserve">Primăria Baccealia, r. Căușeni </v>
      </c>
      <c r="U44" s="298" t="str">
        <f>IF('FEN 2019'!A159=1,'FEN 2019'!E159, " ")</f>
        <v>Baccealia</v>
      </c>
      <c r="V44" s="298" t="str">
        <f>IF('FEN 2019'!A159, 'FEN 2019'!H159, " ")</f>
        <v>Căușeni</v>
      </c>
      <c r="W44" s="295">
        <f>IF('FEN 2019'!A159=1, 'FEN 2019'!I159, 0)</f>
        <v>2868637.33</v>
      </c>
      <c r="X44" s="295">
        <f>IF('FEN 2019'!A159=1, 'FEN 2019'!K159, 0)</f>
        <v>430295.59950000001</v>
      </c>
      <c r="Y44" s="296">
        <f t="shared" si="25"/>
        <v>0.15</v>
      </c>
      <c r="Z44" s="295">
        <f>IF('FEN 2019'!A159=1, 'FEN 2019'!J159, 0)</f>
        <v>2542229</v>
      </c>
      <c r="AA44" s="296">
        <f t="shared" si="26"/>
        <v>0.88621484961293451</v>
      </c>
      <c r="AB44" s="295">
        <f>IF('FEN 2019'!A159=1, 'FEN 2019'!L159, 0)</f>
        <v>1362166.1400000001</v>
      </c>
      <c r="AC44" s="296">
        <f t="shared" si="27"/>
        <v>0.47484780517724073</v>
      </c>
      <c r="AD44" s="295">
        <f>IF('FEN 2019'!A159=1, 'FEN 2019'!M159, 0)</f>
        <v>1180062.8599999999</v>
      </c>
      <c r="AE44" s="296">
        <f t="shared" si="28"/>
        <v>0.41136704443569372</v>
      </c>
      <c r="AF44" s="295">
        <f>IF('FEN 2019'!A159=1, 'FEN 2019'!N159, 0)</f>
        <v>326408.33000000007</v>
      </c>
      <c r="AG44" s="296">
        <f t="shared" si="29"/>
        <v>0.11378515038706551</v>
      </c>
      <c r="AH44" s="296">
        <f t="shared" si="30"/>
        <v>0.6248478051772407</v>
      </c>
    </row>
    <row r="45" spans="1:34" ht="20.100000000000001" customHeight="1">
      <c r="A45" s="128">
        <v>43</v>
      </c>
      <c r="B45" s="128">
        <f>IF('FEN 2019'!$A162=1,'FEN 2019'!B162, " ")</f>
        <v>2015</v>
      </c>
      <c r="C45" s="128">
        <f>IF('FEN 2019'!$A162=1,'FEN 2019'!C162, " ")</f>
        <v>2018</v>
      </c>
      <c r="D45" s="301" t="str">
        <f t="shared" si="31"/>
        <v xml:space="preserve"> </v>
      </c>
      <c r="E45" s="301" t="str">
        <f t="shared" si="31"/>
        <v xml:space="preserve"> </v>
      </c>
      <c r="F45" s="301" t="str">
        <f t="shared" si="31"/>
        <v xml:space="preserve"> </v>
      </c>
      <c r="G45" s="301" t="str">
        <f t="shared" ref="D45:L51" si="32">IF(AND($B45&gt;=G$2-$C45+$B45,$C45&lt;=G$2+$C45-$B45),"1"," ")</f>
        <v xml:space="preserve"> </v>
      </c>
      <c r="H45" s="301" t="str">
        <f t="shared" si="32"/>
        <v>1</v>
      </c>
      <c r="I45" s="301" t="str">
        <f t="shared" si="32"/>
        <v>1</v>
      </c>
      <c r="J45" s="301" t="str">
        <f t="shared" si="32"/>
        <v>1</v>
      </c>
      <c r="K45" s="301" t="str">
        <f t="shared" si="32"/>
        <v>1</v>
      </c>
      <c r="L45" s="301" t="str">
        <f t="shared" si="32"/>
        <v xml:space="preserve"> </v>
      </c>
      <c r="M45" s="296" t="str">
        <f t="shared" si="1"/>
        <v xml:space="preserve"> </v>
      </c>
      <c r="N45" s="296" t="str">
        <f t="shared" si="8"/>
        <v xml:space="preserve"> </v>
      </c>
      <c r="O45" s="494" t="str">
        <f>IF('FEN 2019'!A162=1,'FEN 2019'!F162," ")</f>
        <v xml:space="preserve">Construcția rețelelor de canalizare, stației de epurare și fântânii arteziene în s.Surchiceni, r.Căușeni </v>
      </c>
      <c r="P45" s="308" t="s">
        <v>1344</v>
      </c>
      <c r="Q45" s="308" t="s">
        <v>1350</v>
      </c>
      <c r="R45" s="308" t="s">
        <v>1344</v>
      </c>
      <c r="S45" s="306" t="s">
        <v>1344</v>
      </c>
      <c r="T45" s="128" t="str">
        <f>IF('FEN 2019'!A162=1,'FEN 2019'!G162," ")</f>
        <v>Primăria Baimaclia, r.Căușeni</v>
      </c>
      <c r="U45" s="298" t="str">
        <f>IF('FEN 2019'!A162=1,'FEN 2019'!E162, " ")</f>
        <v>Baimaclia</v>
      </c>
      <c r="V45" s="298" t="str">
        <f>IF('FEN 2019'!A162, 'FEN 2019'!H162, " ")</f>
        <v>Căușeni</v>
      </c>
      <c r="W45" s="295">
        <f>IF('FEN 2019'!A162=1, 'FEN 2019'!I162, 0)</f>
        <v>11299536</v>
      </c>
      <c r="X45" s="295">
        <f>IF('FEN 2019'!A162=1, 'FEN 2019'!K162, 0)</f>
        <v>1694930.4</v>
      </c>
      <c r="Y45" s="296">
        <f t="shared" si="25"/>
        <v>0.15</v>
      </c>
      <c r="Z45" s="295">
        <f>IF('FEN 2019'!A162=1, 'FEN 2019'!J162, 0)</f>
        <v>9000000</v>
      </c>
      <c r="AA45" s="296">
        <f t="shared" si="26"/>
        <v>0.7964928825396016</v>
      </c>
      <c r="AB45" s="295">
        <f>IF('FEN 2019'!A162=1, 'FEN 2019'!L162, 0)</f>
        <v>4881188.09</v>
      </c>
      <c r="AC45" s="296">
        <f t="shared" si="27"/>
        <v>0.43198128578023026</v>
      </c>
      <c r="AD45" s="295">
        <f>IF('FEN 2019'!A162=1, 'FEN 2019'!M162, 0)</f>
        <v>4118811.91</v>
      </c>
      <c r="AE45" s="296">
        <f t="shared" si="28"/>
        <v>0.36451159675937139</v>
      </c>
      <c r="AF45" s="295">
        <f>IF('FEN 2019'!A162=1, 'FEN 2019'!N162, 0)</f>
        <v>2299536</v>
      </c>
      <c r="AG45" s="296">
        <f t="shared" si="29"/>
        <v>0.20350711746039837</v>
      </c>
      <c r="AH45" s="296">
        <f t="shared" si="30"/>
        <v>0.58198128578023034</v>
      </c>
    </row>
    <row r="46" spans="1:34" ht="20.100000000000001" customHeight="1">
      <c r="A46" s="128">
        <v>44</v>
      </c>
      <c r="B46" s="128">
        <f>IF('FEN 2019'!$A167=1,'FEN 2019'!B167, " ")</f>
        <v>2018</v>
      </c>
      <c r="C46" s="128">
        <f>IF('FEN 2019'!$A167=1,'FEN 2019'!C167, " ")</f>
        <v>2018</v>
      </c>
      <c r="D46" s="301" t="str">
        <f t="shared" si="32"/>
        <v xml:space="preserve"> </v>
      </c>
      <c r="E46" s="301" t="str">
        <f t="shared" si="32"/>
        <v xml:space="preserve"> </v>
      </c>
      <c r="F46" s="301" t="str">
        <f t="shared" si="32"/>
        <v xml:space="preserve"> </v>
      </c>
      <c r="G46" s="301" t="str">
        <f t="shared" si="32"/>
        <v xml:space="preserve"> </v>
      </c>
      <c r="H46" s="301" t="str">
        <f t="shared" si="32"/>
        <v xml:space="preserve"> </v>
      </c>
      <c r="I46" s="301" t="str">
        <f t="shared" si="32"/>
        <v xml:space="preserve"> </v>
      </c>
      <c r="J46" s="301" t="str">
        <f t="shared" si="32"/>
        <v xml:space="preserve"> </v>
      </c>
      <c r="K46" s="301" t="str">
        <f t="shared" si="32"/>
        <v>1</v>
      </c>
      <c r="L46" s="301" t="str">
        <f t="shared" si="32"/>
        <v xml:space="preserve"> </v>
      </c>
      <c r="M46" s="296" t="str">
        <f t="shared" si="1"/>
        <v xml:space="preserve"> </v>
      </c>
      <c r="N46" s="296" t="str">
        <f t="shared" si="8"/>
        <v xml:space="preserve"> </v>
      </c>
      <c r="O46" s="494" t="str">
        <f>IF('FEN 2019'!A167=1,'FEN 2019'!F167," ")</f>
        <v>Reconstructia sondei si a turnului de apa</v>
      </c>
      <c r="P46" s="308" t="s">
        <v>1344</v>
      </c>
      <c r="Q46" s="308" t="s">
        <v>1344</v>
      </c>
      <c r="R46" s="308" t="s">
        <v>1350</v>
      </c>
      <c r="S46" s="306" t="s">
        <v>1350</v>
      </c>
      <c r="T46" s="128" t="str">
        <f>IF('FEN 2019'!A167=1,'FEN 2019'!G167," ")</f>
        <v>Primăria Fîrlădeni, rl. Căușeni</v>
      </c>
      <c r="U46" s="298" t="str">
        <f>IF('FEN 2019'!A167=1,'FEN 2019'!E167, " ")</f>
        <v>Firladeni</v>
      </c>
      <c r="V46" s="298" t="str">
        <f>IF('FEN 2019'!A167, 'FEN 2019'!H167, " ")</f>
        <v>Căușeni</v>
      </c>
      <c r="W46" s="295">
        <f>IF('FEN 2019'!A167=1, 'FEN 2019'!I167, 0)</f>
        <v>1681661.22</v>
      </c>
      <c r="X46" s="295">
        <f>IF('FEN 2019'!A167=1, 'FEN 2019'!K167, 0)</f>
        <v>252249.18300000002</v>
      </c>
      <c r="Y46" s="296">
        <f t="shared" si="25"/>
        <v>0.15000000000000002</v>
      </c>
      <c r="Z46" s="295">
        <f>IF('FEN 2019'!A167=1, 'FEN 2019'!J167, 0)</f>
        <v>1539715</v>
      </c>
      <c r="AA46" s="296">
        <f t="shared" si="26"/>
        <v>0.91559166714922524</v>
      </c>
      <c r="AB46" s="295">
        <f>IF('FEN 2019'!A167=1, 'FEN 2019'!L167, 0)</f>
        <v>549533.92000000004</v>
      </c>
      <c r="AC46" s="296">
        <f t="shared" si="27"/>
        <v>0.32678039635117473</v>
      </c>
      <c r="AD46" s="295">
        <f>IF('FEN 2019'!A167=1, 'FEN 2019'!M167, 0)</f>
        <v>990181.08</v>
      </c>
      <c r="AE46" s="296">
        <f t="shared" si="28"/>
        <v>0.58881127079805051</v>
      </c>
      <c r="AF46" s="295">
        <f>IF('FEN 2019'!A167=1, 'FEN 2019'!N167, 0)</f>
        <v>141946.21999999997</v>
      </c>
      <c r="AG46" s="296">
        <f t="shared" si="29"/>
        <v>8.4408332850774773E-2</v>
      </c>
      <c r="AH46" s="296">
        <f t="shared" si="30"/>
        <v>0.47678039635117481</v>
      </c>
    </row>
    <row r="47" spans="1:34" ht="20.100000000000001" customHeight="1">
      <c r="A47" s="128">
        <v>45</v>
      </c>
      <c r="B47" s="128">
        <f>IF('FEN 2019'!$A169=1,'FEN 2019'!B169, " ")</f>
        <v>2015</v>
      </c>
      <c r="C47" s="128">
        <f>IF('FEN 2019'!$A169=1,'FEN 2019'!C169, " ")</f>
        <v>2019</v>
      </c>
      <c r="D47" s="301" t="str">
        <f t="shared" si="32"/>
        <v xml:space="preserve"> </v>
      </c>
      <c r="E47" s="301" t="str">
        <f t="shared" si="32"/>
        <v xml:space="preserve"> </v>
      </c>
      <c r="F47" s="301" t="str">
        <f t="shared" si="32"/>
        <v xml:space="preserve"> </v>
      </c>
      <c r="G47" s="301" t="str">
        <f t="shared" si="32"/>
        <v xml:space="preserve"> </v>
      </c>
      <c r="H47" s="301" t="str">
        <f t="shared" si="32"/>
        <v>1</v>
      </c>
      <c r="I47" s="301" t="str">
        <f t="shared" si="32"/>
        <v>1</v>
      </c>
      <c r="J47" s="301" t="str">
        <f t="shared" si="32"/>
        <v>1</v>
      </c>
      <c r="K47" s="301" t="str">
        <f t="shared" si="32"/>
        <v>1</v>
      </c>
      <c r="L47" s="301" t="str">
        <f t="shared" si="32"/>
        <v>1</v>
      </c>
      <c r="M47" s="296" t="str">
        <f t="shared" si="1"/>
        <v xml:space="preserve"> </v>
      </c>
      <c r="N47" s="296" t="str">
        <f t="shared" si="8"/>
        <v xml:space="preserve"> </v>
      </c>
      <c r="O47" s="494" t="str">
        <f>IF('FEN 2019'!A169=1,'FEN 2019'!F169," ")</f>
        <v xml:space="preserve">Construcţia sistemului de aprovizionare cu apă șI canalizare a satelor Baurci și Chircăieștii Noi din com.  Chircăieştii Noi                                                                                                   </v>
      </c>
      <c r="P47" s="308" t="s">
        <v>1350</v>
      </c>
      <c r="Q47" s="308" t="s">
        <v>1344</v>
      </c>
      <c r="R47" s="308" t="s">
        <v>1344</v>
      </c>
      <c r="S47" s="306" t="s">
        <v>1350</v>
      </c>
      <c r="T47" s="128" t="str">
        <f>IF('FEN 2019'!A169=1,'FEN 2019'!G169," ")</f>
        <v>Primăria com. Chircăieştii Noi,   r. Căuşeni</v>
      </c>
      <c r="U47" s="298" t="str">
        <f>IF('FEN 2019'!A169=1,'FEN 2019'!E169, " ")</f>
        <v>Chircaiestii Noi</v>
      </c>
      <c r="V47" s="298" t="str">
        <f>IF('FEN 2019'!A169, 'FEN 2019'!H169, " ")</f>
        <v>Căușeni</v>
      </c>
      <c r="W47" s="295">
        <f>IF('FEN 2019'!A169=1, 'FEN 2019'!I169, 0)</f>
        <v>18162057.68</v>
      </c>
      <c r="X47" s="295">
        <f>IF('FEN 2019'!A169=1, 'FEN 2019'!K169, 0)</f>
        <v>2724308.6519999998</v>
      </c>
      <c r="Y47" s="296">
        <f t="shared" ref="Y47:Y60" si="33">X47/W47</f>
        <v>0.15</v>
      </c>
      <c r="Z47" s="295">
        <f>IF('FEN 2019'!A169=1, 'FEN 2019'!J169, 0)</f>
        <v>11000000</v>
      </c>
      <c r="AA47" s="296">
        <f t="shared" ref="AA47:AA60" si="34">Z47/W47</f>
        <v>0.60565824609802699</v>
      </c>
      <c r="AB47" s="295">
        <f>IF('FEN 2019'!A169=1, 'FEN 2019'!L169, 0)</f>
        <v>8000000</v>
      </c>
      <c r="AC47" s="296">
        <f t="shared" ref="AC47:AC60" si="35">AB47/W47</f>
        <v>0.44047872443492869</v>
      </c>
      <c r="AD47" s="295">
        <f>IF('FEN 2019'!A169=1, 'FEN 2019'!M169, 0)</f>
        <v>3000000</v>
      </c>
      <c r="AE47" s="296">
        <f t="shared" ref="AE47:AE60" si="36">AD47/W47</f>
        <v>0.16517952166309827</v>
      </c>
      <c r="AF47" s="295">
        <f>IF('FEN 2019'!A169=1, 'FEN 2019'!N169, 0)</f>
        <v>0</v>
      </c>
      <c r="AG47" s="296">
        <f t="shared" ref="AG47:AG60" si="37">AF47/W47</f>
        <v>0</v>
      </c>
      <c r="AH47" s="296">
        <f t="shared" ref="AH47:AH60" si="38">(AB47+X47)/W47</f>
        <v>0.59047872443492866</v>
      </c>
    </row>
    <row r="48" spans="1:34" ht="20.100000000000001" customHeight="1">
      <c r="A48" s="128">
        <v>46</v>
      </c>
      <c r="B48" s="128">
        <f>IF('FEN 2019'!$A175=1,'FEN 2019'!B175, " ")</f>
        <v>2015</v>
      </c>
      <c r="C48" s="128">
        <f>IF('FEN 2019'!$A175=1,'FEN 2019'!C175, " ")</f>
        <v>2018</v>
      </c>
      <c r="D48" s="301" t="str">
        <f t="shared" si="32"/>
        <v xml:space="preserve"> </v>
      </c>
      <c r="E48" s="301" t="str">
        <f t="shared" si="32"/>
        <v xml:space="preserve"> </v>
      </c>
      <c r="F48" s="301" t="str">
        <f t="shared" si="32"/>
        <v xml:space="preserve"> </v>
      </c>
      <c r="G48" s="301" t="str">
        <f t="shared" si="32"/>
        <v xml:space="preserve"> </v>
      </c>
      <c r="H48" s="301" t="str">
        <f t="shared" si="32"/>
        <v>1</v>
      </c>
      <c r="I48" s="301" t="str">
        <f t="shared" si="32"/>
        <v>1</v>
      </c>
      <c r="J48" s="301" t="str">
        <f t="shared" si="32"/>
        <v>1</v>
      </c>
      <c r="K48" s="301" t="str">
        <f t="shared" si="32"/>
        <v>1</v>
      </c>
      <c r="L48" s="301" t="str">
        <f t="shared" si="32"/>
        <v xml:space="preserve"> </v>
      </c>
      <c r="M48" s="296" t="str">
        <f t="shared" si="1"/>
        <v xml:space="preserve"> </v>
      </c>
      <c r="N48" s="296" t="str">
        <f t="shared" si="8"/>
        <v xml:space="preserve"> </v>
      </c>
      <c r="O48" s="494" t="str">
        <f>IF('FEN 2019'!A175=1,'FEN 2019'!F175," ")</f>
        <v>Aprovizionare cu apa si canalizare</v>
      </c>
      <c r="P48" s="308" t="s">
        <v>1350</v>
      </c>
      <c r="Q48" s="308" t="s">
        <v>1344</v>
      </c>
      <c r="R48" s="308" t="s">
        <v>1344</v>
      </c>
      <c r="S48" s="306" t="s">
        <v>1350</v>
      </c>
      <c r="T48" s="128" t="str">
        <f>IF('FEN 2019'!A175=1,'FEN 2019'!G175," ")</f>
        <v>Primaria Coscalia</v>
      </c>
      <c r="U48" s="298" t="str">
        <f>IF('FEN 2019'!A175=1,'FEN 2019'!E175, " ")</f>
        <v>Coscalia</v>
      </c>
      <c r="V48" s="298" t="str">
        <f>IF('FEN 2019'!A175, 'FEN 2019'!H175, " ")</f>
        <v>Căușeni</v>
      </c>
      <c r="W48" s="295">
        <f>IF('FEN 2019'!A175=1, 'FEN 2019'!I175, 0)</f>
        <v>29099880</v>
      </c>
      <c r="X48" s="295">
        <f>IF('FEN 2019'!A175=1, 'FEN 2019'!K175, 0)</f>
        <v>4364982</v>
      </c>
      <c r="Y48" s="296">
        <f t="shared" si="33"/>
        <v>0.15</v>
      </c>
      <c r="Z48" s="295">
        <f>IF('FEN 2019'!A175=1, 'FEN 2019'!J175, 0)</f>
        <v>7000000</v>
      </c>
      <c r="AA48" s="296">
        <f t="shared" si="34"/>
        <v>0.24055082014083906</v>
      </c>
      <c r="AB48" s="295">
        <f>IF('FEN 2019'!A175=1, 'FEN 2019'!L175, 0)</f>
        <v>6868644.8800000008</v>
      </c>
      <c r="AC48" s="296">
        <f t="shared" si="35"/>
        <v>0.2360368798771679</v>
      </c>
      <c r="AD48" s="295">
        <f>IF('FEN 2019'!A175=1, 'FEN 2019'!M175, 0)</f>
        <v>131355.11999999918</v>
      </c>
      <c r="AE48" s="296">
        <f t="shared" si="36"/>
        <v>4.5139402636711623E-3</v>
      </c>
      <c r="AF48" s="295">
        <f>IF('FEN 2019'!A175=1, 'FEN 2019'!N175, 0)</f>
        <v>22099880</v>
      </c>
      <c r="AG48" s="296">
        <f t="shared" si="37"/>
        <v>0.75944917985916094</v>
      </c>
      <c r="AH48" s="296">
        <f t="shared" si="38"/>
        <v>0.38603687987716789</v>
      </c>
    </row>
    <row r="49" spans="1:34" ht="20.100000000000001" customHeight="1">
      <c r="A49" s="128">
        <v>47</v>
      </c>
      <c r="B49" s="128">
        <f>IF('FEN 2019'!$A178=1,'FEN 2019'!B178, " ")</f>
        <v>2014</v>
      </c>
      <c r="C49" s="128">
        <f>IF('FEN 2019'!$A178=1,'FEN 2019'!C178, " ")</f>
        <v>2018</v>
      </c>
      <c r="D49" s="301" t="str">
        <f t="shared" si="32"/>
        <v xml:space="preserve"> </v>
      </c>
      <c r="E49" s="301" t="str">
        <f t="shared" si="32"/>
        <v xml:space="preserve"> </v>
      </c>
      <c r="F49" s="301" t="str">
        <f t="shared" si="32"/>
        <v xml:space="preserve"> </v>
      </c>
      <c r="G49" s="301" t="str">
        <f t="shared" si="32"/>
        <v>1</v>
      </c>
      <c r="H49" s="301" t="str">
        <f t="shared" si="32"/>
        <v>1</v>
      </c>
      <c r="I49" s="301" t="str">
        <f t="shared" si="32"/>
        <v>1</v>
      </c>
      <c r="J49" s="301" t="str">
        <f t="shared" si="32"/>
        <v>1</v>
      </c>
      <c r="K49" s="301" t="str">
        <f t="shared" si="32"/>
        <v>1</v>
      </c>
      <c r="L49" s="301" t="str">
        <f t="shared" si="32"/>
        <v xml:space="preserve"> </v>
      </c>
      <c r="M49" s="296" t="str">
        <f t="shared" si="1"/>
        <v xml:space="preserve"> </v>
      </c>
      <c r="N49" s="296" t="str">
        <f t="shared" si="8"/>
        <v xml:space="preserve"> </v>
      </c>
      <c r="O49" s="494" t="str">
        <f>IF('FEN 2019'!A178=1,'FEN 2019'!F178," ")</f>
        <v xml:space="preserve">Construcția rețelei de alimentare cu apă în s. Gaidar </v>
      </c>
      <c r="P49" s="308" t="s">
        <v>1350</v>
      </c>
      <c r="Q49" s="308" t="s">
        <v>1350</v>
      </c>
      <c r="R49" s="308" t="s">
        <v>1344</v>
      </c>
      <c r="S49" s="306" t="s">
        <v>1350</v>
      </c>
      <c r="T49" s="128" t="str">
        <f>IF('FEN 2019'!A178=1,'FEN 2019'!G178," ")</f>
        <v>Primăria Gaidar, r. Ceadîr  - Lunga</v>
      </c>
      <c r="U49" s="298" t="str">
        <f>IF('FEN 2019'!A178=1,'FEN 2019'!E178, " ")</f>
        <v>Ceadir Lunga</v>
      </c>
      <c r="V49" s="298" t="str">
        <f>IF('FEN 2019'!A178, 'FEN 2019'!H178, " ")</f>
        <v>Ceadîr - Lunga</v>
      </c>
      <c r="W49" s="295">
        <f>IF('FEN 2019'!A178=1, 'FEN 2019'!I178, 0)</f>
        <v>4901345</v>
      </c>
      <c r="X49" s="295">
        <f>IF('FEN 2019'!A178=1, 'FEN 2019'!K178, 0)</f>
        <v>735201.75</v>
      </c>
      <c r="Y49" s="296">
        <f t="shared" si="33"/>
        <v>0.15</v>
      </c>
      <c r="Z49" s="295">
        <f>IF('FEN 2019'!A178=1, 'FEN 2019'!J178, 0)</f>
        <v>4491065</v>
      </c>
      <c r="AA49" s="296">
        <f t="shared" si="34"/>
        <v>0.91629236464684694</v>
      </c>
      <c r="AB49" s="295">
        <f>IF('FEN 2019'!A178=1, 'FEN 2019'!L178, 0)</f>
        <v>3317577.04</v>
      </c>
      <c r="AC49" s="296">
        <f t="shared" si="35"/>
        <v>0.67687074466294461</v>
      </c>
      <c r="AD49" s="295">
        <f>IF('FEN 2019'!A178=1, 'FEN 2019'!M178, 0)</f>
        <v>1173487.96</v>
      </c>
      <c r="AE49" s="296">
        <f t="shared" si="36"/>
        <v>0.23942161998390238</v>
      </c>
      <c r="AF49" s="295">
        <f>IF('FEN 2019'!A178=1, 'FEN 2019'!N178, 0)</f>
        <v>410280</v>
      </c>
      <c r="AG49" s="296">
        <f t="shared" si="37"/>
        <v>8.3707635353153065E-2</v>
      </c>
      <c r="AH49" s="296">
        <f t="shared" si="38"/>
        <v>0.82687074466294452</v>
      </c>
    </row>
    <row r="50" spans="1:34" ht="20.100000000000001" customHeight="1">
      <c r="A50" s="128">
        <v>48</v>
      </c>
      <c r="B50" s="128">
        <f>IF('FEN 2019'!$A183=1,'FEN 2019'!B183, " ")</f>
        <v>2016</v>
      </c>
      <c r="C50" s="128">
        <f>IF('FEN 2019'!$A183=1,'FEN 2019'!C183, " ")</f>
        <v>2018</v>
      </c>
      <c r="D50" s="301" t="str">
        <f t="shared" si="32"/>
        <v xml:space="preserve"> </v>
      </c>
      <c r="E50" s="301" t="str">
        <f t="shared" si="32"/>
        <v xml:space="preserve"> </v>
      </c>
      <c r="F50" s="301" t="str">
        <f t="shared" si="32"/>
        <v xml:space="preserve"> </v>
      </c>
      <c r="G50" s="301" t="str">
        <f t="shared" si="32"/>
        <v xml:space="preserve"> </v>
      </c>
      <c r="H50" s="301" t="str">
        <f t="shared" si="32"/>
        <v xml:space="preserve"> </v>
      </c>
      <c r="I50" s="301" t="str">
        <f t="shared" si="32"/>
        <v>1</v>
      </c>
      <c r="J50" s="301" t="str">
        <f t="shared" si="32"/>
        <v>1</v>
      </c>
      <c r="K50" s="301" t="str">
        <f t="shared" si="32"/>
        <v>1</v>
      </c>
      <c r="L50" s="301" t="str">
        <f t="shared" si="32"/>
        <v xml:space="preserve"> </v>
      </c>
      <c r="M50" s="296" t="str">
        <f t="shared" si="1"/>
        <v xml:space="preserve"> </v>
      </c>
      <c r="N50" s="296" t="str">
        <f t="shared" si="8"/>
        <v xml:space="preserve"> </v>
      </c>
      <c r="O50" s="494" t="str">
        <f>IF('FEN 2019'!A183=1,'FEN 2019'!F183," ")</f>
        <v xml:space="preserve">Extinderea sistemului de canalizare în Ceadîr-Lunga                                             </v>
      </c>
      <c r="P50" s="308" t="s">
        <v>1350</v>
      </c>
      <c r="Q50" s="308" t="s">
        <v>1350</v>
      </c>
      <c r="R50" s="308" t="s">
        <v>1344</v>
      </c>
      <c r="S50" s="306" t="s">
        <v>1350</v>
      </c>
      <c r="T50" s="128" t="str">
        <f>IF('FEN 2019'!A183=1,'FEN 2019'!G183," ")</f>
        <v>Administraţia raională Ceadîr-Lunga</v>
      </c>
      <c r="U50" s="298" t="str">
        <f>IF('FEN 2019'!A183=1,'FEN 2019'!E183, " ")</f>
        <v>Ceadir Lunga Raion</v>
      </c>
      <c r="V50" s="298" t="str">
        <f>IF('FEN 2019'!A183, 'FEN 2019'!H183, " ")</f>
        <v>Ceadîr - Lunga</v>
      </c>
      <c r="W50" s="295">
        <f>IF('FEN 2019'!A183=1, 'FEN 2019'!I183, 0)</f>
        <v>7287447</v>
      </c>
      <c r="X50" s="295">
        <f>IF('FEN 2019'!A183=1, 'FEN 2019'!K183, 0)</f>
        <v>1093117.05</v>
      </c>
      <c r="Y50" s="296">
        <f t="shared" si="33"/>
        <v>0.15</v>
      </c>
      <c r="Z50" s="295">
        <f>IF('FEN 2019'!A183=1, 'FEN 2019'!J183, 0)</f>
        <v>4000000</v>
      </c>
      <c r="AA50" s="296">
        <f t="shared" si="34"/>
        <v>0.5488890691074666</v>
      </c>
      <c r="AB50" s="295">
        <f>IF('FEN 2019'!A183=1, 'FEN 2019'!L183, 0)</f>
        <v>3999999.49</v>
      </c>
      <c r="AC50" s="296">
        <f t="shared" si="35"/>
        <v>0.54888899912411027</v>
      </c>
      <c r="AD50" s="295">
        <f>IF('FEN 2019'!A183=1, 'FEN 2019'!M183, 0)</f>
        <v>0.50999999977648258</v>
      </c>
      <c r="AE50" s="296">
        <f t="shared" si="36"/>
        <v>6.9983356280530423E-8</v>
      </c>
      <c r="AF50" s="295">
        <f>IF('FEN 2019'!A183=1, 'FEN 2019'!N183, 0)</f>
        <v>3287447</v>
      </c>
      <c r="AG50" s="296">
        <f t="shared" si="37"/>
        <v>0.4511109308925334</v>
      </c>
      <c r="AH50" s="296">
        <f t="shared" si="38"/>
        <v>0.69888899912411029</v>
      </c>
    </row>
    <row r="51" spans="1:34" ht="20.100000000000001" customHeight="1">
      <c r="A51" s="128">
        <v>49</v>
      </c>
      <c r="B51" s="128">
        <f>IF('FEN 2019'!$A186=1,'FEN 2019'!B186, " ")</f>
        <v>2012</v>
      </c>
      <c r="C51" s="128">
        <f>IF('FEN 2019'!$A186=1,'FEN 2019'!C186, " ")</f>
        <v>2015</v>
      </c>
      <c r="D51" s="301" t="str">
        <f t="shared" si="32"/>
        <v xml:space="preserve"> </v>
      </c>
      <c r="E51" s="301" t="str">
        <f t="shared" si="32"/>
        <v>1</v>
      </c>
      <c r="F51" s="301" t="str">
        <f t="shared" si="32"/>
        <v>1</v>
      </c>
      <c r="G51" s="301" t="str">
        <f t="shared" si="32"/>
        <v>1</v>
      </c>
      <c r="H51" s="301" t="str">
        <f t="shared" si="32"/>
        <v>1</v>
      </c>
      <c r="I51" s="301" t="str">
        <f t="shared" si="32"/>
        <v xml:space="preserve"> </v>
      </c>
      <c r="J51" s="301" t="str">
        <f t="shared" si="32"/>
        <v xml:space="preserve"> </v>
      </c>
      <c r="K51" s="301" t="str">
        <f t="shared" si="32"/>
        <v xml:space="preserve"> </v>
      </c>
      <c r="L51" s="301" t="str">
        <f t="shared" si="32"/>
        <v xml:space="preserve"> </v>
      </c>
      <c r="M51" s="296">
        <f t="shared" si="1"/>
        <v>0.99048847643787019</v>
      </c>
      <c r="N51" s="296" t="str">
        <f t="shared" si="8"/>
        <v xml:space="preserve"> </v>
      </c>
      <c r="O51" s="494" t="str">
        <f>IF('FEN 2019'!A186=1,'FEN 2019'!F186," ")</f>
        <v xml:space="preserve">Alimentarea cu apă a unor sectoare din comuna Trușeni </v>
      </c>
      <c r="P51" s="308" t="s">
        <v>1350</v>
      </c>
      <c r="Q51" s="308" t="s">
        <v>1344</v>
      </c>
      <c r="R51" s="308" t="s">
        <v>1350</v>
      </c>
      <c r="S51" s="306" t="s">
        <v>1350</v>
      </c>
      <c r="T51" s="128" t="str">
        <f>IF('FEN 2019'!A186=1,'FEN 2019'!G186," ")</f>
        <v>Primăria Trușeni, mun.Chișinău</v>
      </c>
      <c r="U51" s="298" t="str">
        <f>IF('FEN 2019'!A186=1,'FEN 2019'!E186, " ")</f>
        <v>Truseni</v>
      </c>
      <c r="V51" s="298" t="str">
        <f>IF('FEN 2019'!A186, 'FEN 2019'!H186, " ")</f>
        <v>Chișinău</v>
      </c>
      <c r="W51" s="295">
        <f>IF('FEN 2019'!A186=1, 'FEN 2019'!I186, 0)</f>
        <v>3980540</v>
      </c>
      <c r="X51" s="295">
        <f>IF('FEN 2019'!A186=1, 'FEN 2019'!K186, 0)</f>
        <v>597081</v>
      </c>
      <c r="Y51" s="296">
        <f t="shared" si="33"/>
        <v>0.15</v>
      </c>
      <c r="Z51" s="295">
        <f>IF('FEN 2019'!A186=1, 'FEN 2019'!J186, 0)</f>
        <v>3556972</v>
      </c>
      <c r="AA51" s="296">
        <f t="shared" si="34"/>
        <v>0.893590316891678</v>
      </c>
      <c r="AB51" s="295">
        <f>IF('FEN 2019'!A186=1, 'FEN 2019'!L186, 0)</f>
        <v>3345598</v>
      </c>
      <c r="AC51" s="296">
        <f t="shared" si="35"/>
        <v>0.84048847643787028</v>
      </c>
      <c r="AD51" s="295">
        <f>IF('FEN 2019'!A186=1, 'FEN 2019'!M186, 0)</f>
        <v>211374</v>
      </c>
      <c r="AE51" s="296">
        <f t="shared" si="36"/>
        <v>5.3101840453807773E-2</v>
      </c>
      <c r="AF51" s="295">
        <f>IF('FEN 2019'!A186=1, 'FEN 2019'!N186, 0)</f>
        <v>423568</v>
      </c>
      <c r="AG51" s="296">
        <f t="shared" si="37"/>
        <v>0.10640968310832198</v>
      </c>
      <c r="AH51" s="296">
        <f t="shared" si="38"/>
        <v>0.99048847643787019</v>
      </c>
    </row>
    <row r="52" spans="1:34" ht="20.100000000000001" customHeight="1">
      <c r="A52" s="128">
        <v>50</v>
      </c>
      <c r="B52" s="128">
        <f>IF('FEN 2019'!$A191=1,'FEN 2019'!B191, " ")</f>
        <v>2015</v>
      </c>
      <c r="C52" s="128">
        <f>IF('FEN 2019'!$A191=1,'FEN 2019'!C191, " ")</f>
        <v>2015</v>
      </c>
      <c r="D52" s="301" t="str">
        <f t="shared" ref="D52:L57" si="39">IF(AND($B52&gt;=D$2-$C52+$B52,$C52&lt;=D$2+$C52-$B52),"1"," ")</f>
        <v xml:space="preserve"> </v>
      </c>
      <c r="E52" s="301" t="str">
        <f t="shared" si="39"/>
        <v xml:space="preserve"> </v>
      </c>
      <c r="F52" s="301" t="str">
        <f t="shared" si="39"/>
        <v xml:space="preserve"> </v>
      </c>
      <c r="G52" s="301" t="str">
        <f t="shared" si="39"/>
        <v xml:space="preserve"> </v>
      </c>
      <c r="H52" s="301" t="str">
        <f t="shared" si="39"/>
        <v>1</v>
      </c>
      <c r="I52" s="301" t="str">
        <f t="shared" si="39"/>
        <v xml:space="preserve"> </v>
      </c>
      <c r="J52" s="301" t="str">
        <f t="shared" si="39"/>
        <v xml:space="preserve"> </v>
      </c>
      <c r="K52" s="301" t="str">
        <f t="shared" si="39"/>
        <v xml:space="preserve"> </v>
      </c>
      <c r="L52" s="301" t="str">
        <f t="shared" si="39"/>
        <v xml:space="preserve"> </v>
      </c>
      <c r="M52" s="296" t="str">
        <f t="shared" si="1"/>
        <v xml:space="preserve"> </v>
      </c>
      <c r="N52" s="296" t="str">
        <f t="shared" si="8"/>
        <v xml:space="preserve"> </v>
      </c>
      <c r="O52" s="494" t="str">
        <f>IF('FEN 2019'!A191=1,'FEN 2019'!F191," ")</f>
        <v>Renovarea stației de epurare și construcția rețelelor exterioare de canalizare a unui sector din s. Ciorescu - Etapa I</v>
      </c>
      <c r="P52" s="308" t="s">
        <v>1350</v>
      </c>
      <c r="Q52" s="308" t="s">
        <v>1350</v>
      </c>
      <c r="R52" s="308" t="s">
        <v>1344</v>
      </c>
      <c r="S52" s="306" t="s">
        <v>1344</v>
      </c>
      <c r="T52" s="128" t="str">
        <f>IF('FEN 2019'!A191=1,'FEN 2019'!G191," ")</f>
        <v>Primăria comunei Ciorescu, mun. Chișinău</v>
      </c>
      <c r="U52" s="298" t="str">
        <f>IF('FEN 2019'!A191=1,'FEN 2019'!E191, " ")</f>
        <v>Ciorascu</v>
      </c>
      <c r="V52" s="298" t="str">
        <f>IF('FEN 2019'!A191, 'FEN 2019'!H191, " ")</f>
        <v>Chișinău</v>
      </c>
      <c r="W52" s="295">
        <f>IF('FEN 2019'!A191=1, 'FEN 2019'!I191, 0)</f>
        <v>11240139</v>
      </c>
      <c r="X52" s="295">
        <f>IF('FEN 2019'!A191=1, 'FEN 2019'!K191, 0)</f>
        <v>1686020.85</v>
      </c>
      <c r="Y52" s="296">
        <f t="shared" si="33"/>
        <v>0.15</v>
      </c>
      <c r="Z52" s="295">
        <f>IF('FEN 2019'!A191=1, 'FEN 2019'!J191, 0)</f>
        <v>3000000</v>
      </c>
      <c r="AA52" s="296">
        <f t="shared" si="34"/>
        <v>0.26690061395148229</v>
      </c>
      <c r="AB52" s="295">
        <f>IF('FEN 2019'!A191=1, 'FEN 2019'!L191, 0)</f>
        <v>3000000</v>
      </c>
      <c r="AC52" s="296">
        <f t="shared" si="35"/>
        <v>0.26690061395148229</v>
      </c>
      <c r="AD52" s="295">
        <f>IF('FEN 2019'!A191=1, 'FEN 2019'!M191, 0)</f>
        <v>0</v>
      </c>
      <c r="AE52" s="296">
        <f t="shared" si="36"/>
        <v>0</v>
      </c>
      <c r="AF52" s="295">
        <f>IF('FEN 2019'!A191=1, 'FEN 2019'!N191, 0)</f>
        <v>8240139</v>
      </c>
      <c r="AG52" s="296">
        <f t="shared" si="37"/>
        <v>0.73309938604851776</v>
      </c>
      <c r="AH52" s="296">
        <f t="shared" si="38"/>
        <v>0.41690061395148226</v>
      </c>
    </row>
    <row r="53" spans="1:34" ht="20.100000000000001" customHeight="1">
      <c r="A53" s="128">
        <v>51</v>
      </c>
      <c r="B53" s="128">
        <f>IF('FEN 2019'!$A194=1,'FEN 2019'!B194, " ")</f>
        <v>2013</v>
      </c>
      <c r="C53" s="128">
        <f>IF('FEN 2019'!$A194=1,'FEN 2019'!C194, " ")</f>
        <v>2016</v>
      </c>
      <c r="D53" s="301" t="str">
        <f t="shared" si="39"/>
        <v xml:space="preserve"> </v>
      </c>
      <c r="E53" s="301" t="str">
        <f t="shared" si="39"/>
        <v xml:space="preserve"> </v>
      </c>
      <c r="F53" s="301" t="str">
        <f t="shared" si="39"/>
        <v>1</v>
      </c>
      <c r="G53" s="301" t="str">
        <f t="shared" si="39"/>
        <v>1</v>
      </c>
      <c r="H53" s="301" t="str">
        <f t="shared" si="39"/>
        <v>1</v>
      </c>
      <c r="I53" s="301" t="str">
        <f t="shared" si="39"/>
        <v>1</v>
      </c>
      <c r="J53" s="301" t="str">
        <f t="shared" si="39"/>
        <v xml:space="preserve"> </v>
      </c>
      <c r="K53" s="301" t="str">
        <f t="shared" si="39"/>
        <v xml:space="preserve"> </v>
      </c>
      <c r="L53" s="301" t="str">
        <f t="shared" si="39"/>
        <v xml:space="preserve"> </v>
      </c>
      <c r="M53" s="296" t="str">
        <f t="shared" si="1"/>
        <v xml:space="preserve"> </v>
      </c>
      <c r="N53" s="296" t="str">
        <f t="shared" si="8"/>
        <v xml:space="preserve"> </v>
      </c>
      <c r="O53" s="494" t="str">
        <f>IF('FEN 2019'!A194=1,'FEN 2019'!F194," ")</f>
        <v xml:space="preserve">Reutilarea staţiilor de pompare a sistemului de aprovizionare cu apa ''Soroca-Balţi"  Antreprenor- SRL''Axima Grup'   </v>
      </c>
      <c r="P53" s="308" t="s">
        <v>1350</v>
      </c>
      <c r="Q53" s="308" t="s">
        <v>1344</v>
      </c>
      <c r="R53" s="308" t="s">
        <v>1350</v>
      </c>
      <c r="S53" s="306" t="s">
        <v>1350</v>
      </c>
      <c r="T53" s="128" t="str">
        <f>IF('FEN 2019'!A194=1,'FEN 2019'!G194," ")</f>
        <v>Agenţia "Apele Moldovei", Chișinău</v>
      </c>
      <c r="U53" s="298" t="str">
        <f>IF('FEN 2019'!A194=1,'FEN 2019'!E194, " ")</f>
        <v>Apele Moldovei Soroca Balti</v>
      </c>
      <c r="V53" s="298" t="str">
        <f>IF('FEN 2019'!A194, 'FEN 2019'!H194, " ")</f>
        <v>Chișinău</v>
      </c>
      <c r="W53" s="295">
        <f>IF('FEN 2019'!A194=1, 'FEN 2019'!I194, 0)</f>
        <v>33662362.289999999</v>
      </c>
      <c r="X53" s="295">
        <f>IF('FEN 2019'!A194=1, 'FEN 2019'!K194, 0)</f>
        <v>5049354.3434999995</v>
      </c>
      <c r="Y53" s="296">
        <f t="shared" si="33"/>
        <v>0.15</v>
      </c>
      <c r="Z53" s="295">
        <f>IF('FEN 2019'!A194=1, 'FEN 2019'!J194, 0)</f>
        <v>32483720</v>
      </c>
      <c r="AA53" s="296">
        <f t="shared" si="34"/>
        <v>0.96498634647663639</v>
      </c>
      <c r="AB53" s="295">
        <f>IF('FEN 2019'!A194=1, 'FEN 2019'!L194, 0)</f>
        <v>24975478</v>
      </c>
      <c r="AC53" s="296">
        <f t="shared" si="35"/>
        <v>0.74194074036864033</v>
      </c>
      <c r="AD53" s="295">
        <f>IF('FEN 2019'!A194=1, 'FEN 2019'!M194, 0)</f>
        <v>7508242</v>
      </c>
      <c r="AE53" s="296">
        <f t="shared" si="36"/>
        <v>0.22304560610799606</v>
      </c>
      <c r="AF53" s="295">
        <f>IF('FEN 2019'!A194=1, 'FEN 2019'!N194, 0)</f>
        <v>1178642.2899999991</v>
      </c>
      <c r="AG53" s="296">
        <f t="shared" si="37"/>
        <v>3.501365352336356E-2</v>
      </c>
      <c r="AH53" s="296">
        <f t="shared" si="38"/>
        <v>0.89194074036864035</v>
      </c>
    </row>
    <row r="54" spans="1:34" ht="20.100000000000001" customHeight="1">
      <c r="A54" s="128">
        <v>52</v>
      </c>
      <c r="B54" s="128">
        <f>IF('FEN 2019'!$A201=1,'FEN 2019'!B201, " ")</f>
        <v>2012</v>
      </c>
      <c r="C54" s="128">
        <f>IF('FEN 2019'!$A201=1,'FEN 2019'!C201, " ")</f>
        <v>2018</v>
      </c>
      <c r="D54" s="301" t="str">
        <f t="shared" si="39"/>
        <v xml:space="preserve"> </v>
      </c>
      <c r="E54" s="301" t="str">
        <f t="shared" si="39"/>
        <v>1</v>
      </c>
      <c r="F54" s="301" t="str">
        <f t="shared" si="39"/>
        <v>1</v>
      </c>
      <c r="G54" s="301" t="str">
        <f t="shared" si="39"/>
        <v>1</v>
      </c>
      <c r="H54" s="301" t="str">
        <f t="shared" si="39"/>
        <v>1</v>
      </c>
      <c r="I54" s="301" t="str">
        <f t="shared" si="39"/>
        <v>1</v>
      </c>
      <c r="J54" s="301" t="str">
        <f t="shared" si="39"/>
        <v>1</v>
      </c>
      <c r="K54" s="301" t="str">
        <f t="shared" si="39"/>
        <v>1</v>
      </c>
      <c r="L54" s="301" t="str">
        <f t="shared" si="39"/>
        <v xml:space="preserve"> </v>
      </c>
      <c r="M54" s="296" t="str">
        <f t="shared" si="1"/>
        <v xml:space="preserve"> </v>
      </c>
      <c r="N54" s="296" t="str">
        <f t="shared" si="8"/>
        <v xml:space="preserve"> </v>
      </c>
      <c r="O54" s="494" t="str">
        <f>IF('FEN 2019'!A201=1,'FEN 2019'!F201," ")</f>
        <v xml:space="preserve">Complex de asigurarea cu apă potabilă a localităților din raionul Hîncești (FAZA I - Localitățile din lunca rîului Prut)     Antreprenor-  - SRL "Fintex"                              </v>
      </c>
      <c r="P54" s="308" t="s">
        <v>1350</v>
      </c>
      <c r="Q54" s="308" t="s">
        <v>1344</v>
      </c>
      <c r="R54" s="308" t="s">
        <v>1350</v>
      </c>
      <c r="S54" s="306" t="s">
        <v>1350</v>
      </c>
      <c r="T54" s="128" t="str">
        <f>IF('FEN 2019'!A201=1,'FEN 2019'!G201," ")</f>
        <v>Agenția ”Apele Moldovei”, Chișinău</v>
      </c>
      <c r="U54" s="298" t="str">
        <f>IF('FEN 2019'!A201=1,'FEN 2019'!E201, " ")</f>
        <v>Apele Moldovei Lunca PRut</v>
      </c>
      <c r="V54" s="298" t="str">
        <f>IF('FEN 2019'!A201, 'FEN 2019'!H201, " ")</f>
        <v>Chișinău</v>
      </c>
      <c r="W54" s="295">
        <f>IF('FEN 2019'!A201=1, 'FEN 2019'!I201, 0)</f>
        <v>64762475.630000003</v>
      </c>
      <c r="X54" s="295">
        <f>IF('FEN 2019'!A201=1, 'FEN 2019'!K201, 0)</f>
        <v>0</v>
      </c>
      <c r="Y54" s="296">
        <f t="shared" si="33"/>
        <v>0</v>
      </c>
      <c r="Z54" s="295">
        <f>IF('FEN 2019'!A201=1, 'FEN 2019'!J201, 0)</f>
        <v>52000000</v>
      </c>
      <c r="AA54" s="296">
        <f t="shared" si="34"/>
        <v>0.80293409870687482</v>
      </c>
      <c r="AB54" s="295">
        <f>IF('FEN 2019'!A201=1, 'FEN 2019'!L201, 0)</f>
        <v>28600000</v>
      </c>
      <c r="AC54" s="296">
        <f t="shared" si="35"/>
        <v>0.44161375428878119</v>
      </c>
      <c r="AD54" s="295">
        <f>IF('FEN 2019'!A201=1, 'FEN 2019'!M201, 0)</f>
        <v>23400000</v>
      </c>
      <c r="AE54" s="296">
        <f t="shared" si="36"/>
        <v>0.36132034441809369</v>
      </c>
      <c r="AF54" s="295">
        <f>IF('FEN 2019'!A201=1, 'FEN 2019'!N201, 0)</f>
        <v>12762475.630000003</v>
      </c>
      <c r="AG54" s="296">
        <f t="shared" si="37"/>
        <v>0.19706590129312512</v>
      </c>
      <c r="AH54" s="296">
        <f t="shared" si="38"/>
        <v>0.44161375428878119</v>
      </c>
    </row>
    <row r="55" spans="1:34" ht="20.100000000000001" customHeight="1">
      <c r="A55" s="128">
        <v>53</v>
      </c>
      <c r="B55" s="128">
        <f>IF('FEN 2019'!$A206=1,'FEN 2019'!B206, " ")</f>
        <v>2013</v>
      </c>
      <c r="C55" s="128">
        <f>IF('FEN 2019'!$A206=1,'FEN 2019'!C206, " ")</f>
        <v>2016</v>
      </c>
      <c r="D55" s="301" t="str">
        <f t="shared" si="39"/>
        <v xml:space="preserve"> </v>
      </c>
      <c r="E55" s="301" t="str">
        <f t="shared" si="39"/>
        <v xml:space="preserve"> </v>
      </c>
      <c r="F55" s="301" t="str">
        <f t="shared" si="39"/>
        <v>1</v>
      </c>
      <c r="G55" s="301" t="str">
        <f t="shared" si="39"/>
        <v>1</v>
      </c>
      <c r="H55" s="301" t="str">
        <f t="shared" si="39"/>
        <v>1</v>
      </c>
      <c r="I55" s="301" t="str">
        <f t="shared" si="39"/>
        <v>1</v>
      </c>
      <c r="J55" s="301" t="str">
        <f t="shared" si="39"/>
        <v xml:space="preserve"> </v>
      </c>
      <c r="K55" s="301" t="str">
        <f t="shared" si="39"/>
        <v xml:space="preserve"> </v>
      </c>
      <c r="L55" s="301" t="str">
        <f t="shared" si="39"/>
        <v xml:space="preserve"> </v>
      </c>
      <c r="M55" s="296" t="str">
        <f t="shared" si="1"/>
        <v xml:space="preserve"> </v>
      </c>
      <c r="N55" s="296" t="str">
        <f t="shared" si="8"/>
        <v xml:space="preserve"> </v>
      </c>
      <c r="O55" s="494" t="str">
        <f>IF('FEN 2019'!A206=1,'FEN 2019'!F206," ")</f>
        <v xml:space="preserve">Construcția canalizării în cartierul locativ vechi a orașului Vadul lui Vodă </v>
      </c>
      <c r="P55" s="308" t="s">
        <v>1350</v>
      </c>
      <c r="Q55" s="308" t="s">
        <v>1350</v>
      </c>
      <c r="R55" s="308" t="s">
        <v>1344</v>
      </c>
      <c r="S55" s="306" t="s">
        <v>1350</v>
      </c>
      <c r="T55" s="128" t="str">
        <f>IF('FEN 2019'!A206=1,'FEN 2019'!G206," ")</f>
        <v>Primăria orașului Vadul lui Vodă, mun Chișinău</v>
      </c>
      <c r="U55" s="298" t="str">
        <f>IF('FEN 2019'!A206=1,'FEN 2019'!E206, " ")</f>
        <v>Vadul lui Voda</v>
      </c>
      <c r="V55" s="298" t="str">
        <f>IF('FEN 2019'!A206, 'FEN 2019'!H206, " ")</f>
        <v>Chișinău</v>
      </c>
      <c r="W55" s="295">
        <f>IF('FEN 2019'!A206=1, 'FEN 2019'!I206, 0)</f>
        <v>6341907.1799999997</v>
      </c>
      <c r="X55" s="295">
        <f>IF('FEN 2019'!A206=1, 'FEN 2019'!K206, 0)</f>
        <v>951286.07699999993</v>
      </c>
      <c r="Y55" s="296">
        <f t="shared" si="33"/>
        <v>0.15</v>
      </c>
      <c r="Z55" s="295">
        <f>IF('FEN 2019'!A206=1, 'FEN 2019'!J206, 0)</f>
        <v>4453428</v>
      </c>
      <c r="AA55" s="296">
        <f t="shared" si="34"/>
        <v>0.70222219808647535</v>
      </c>
      <c r="AB55" s="295">
        <f>IF('FEN 2019'!A206=1, 'FEN 2019'!L206, 0)</f>
        <v>3261484.09</v>
      </c>
      <c r="AC55" s="296">
        <f t="shared" si="35"/>
        <v>0.5142749645225807</v>
      </c>
      <c r="AD55" s="295">
        <f>IF('FEN 2019'!A206=1, 'FEN 2019'!M206, 0)</f>
        <v>1191943.9100000001</v>
      </c>
      <c r="AE55" s="296">
        <f t="shared" si="36"/>
        <v>0.18794723356389462</v>
      </c>
      <c r="AF55" s="295">
        <f>IF('FEN 2019'!A206=1, 'FEN 2019'!N206, 0)</f>
        <v>1888479.1799999997</v>
      </c>
      <c r="AG55" s="296">
        <f t="shared" si="37"/>
        <v>0.29777780191352465</v>
      </c>
      <c r="AH55" s="296">
        <f t="shared" si="38"/>
        <v>0.66427496452258072</v>
      </c>
    </row>
    <row r="56" spans="1:34" ht="20.100000000000001" customHeight="1">
      <c r="A56" s="128">
        <v>54</v>
      </c>
      <c r="B56" s="128">
        <f>IF('FEN 2019'!$A211=1,'FEN 2019'!B211, " ")</f>
        <v>2016</v>
      </c>
      <c r="C56" s="128">
        <f>IF('FEN 2019'!$A211=1,'FEN 2019'!C211, " ")</f>
        <v>2016</v>
      </c>
      <c r="D56" s="301" t="str">
        <f t="shared" si="39"/>
        <v xml:space="preserve"> </v>
      </c>
      <c r="E56" s="301" t="str">
        <f t="shared" si="39"/>
        <v xml:space="preserve"> </v>
      </c>
      <c r="F56" s="301" t="str">
        <f t="shared" si="39"/>
        <v xml:space="preserve"> </v>
      </c>
      <c r="G56" s="301" t="str">
        <f t="shared" si="39"/>
        <v xml:space="preserve"> </v>
      </c>
      <c r="H56" s="301" t="str">
        <f t="shared" si="39"/>
        <v xml:space="preserve"> </v>
      </c>
      <c r="I56" s="301" t="str">
        <f t="shared" si="39"/>
        <v>1</v>
      </c>
      <c r="J56" s="301" t="str">
        <f t="shared" si="39"/>
        <v xml:space="preserve"> </v>
      </c>
      <c r="K56" s="301" t="str">
        <f t="shared" si="39"/>
        <v xml:space="preserve"> </v>
      </c>
      <c r="L56" s="301" t="str">
        <f t="shared" si="39"/>
        <v xml:space="preserve"> </v>
      </c>
      <c r="M56" s="296" t="str">
        <f t="shared" si="1"/>
        <v xml:space="preserve"> </v>
      </c>
      <c r="N56" s="296">
        <f t="shared" si="8"/>
        <v>0.23938339757020172</v>
      </c>
      <c r="O56" s="494" t="str">
        <f>IF('FEN 2019'!A211=1,'FEN 2019'!F211," ")</f>
        <v>Construcţia staţiei de epurare din s.Băcioi, mun. Chişinău</v>
      </c>
      <c r="P56" s="308" t="s">
        <v>1350</v>
      </c>
      <c r="Q56" s="308" t="s">
        <v>1350</v>
      </c>
      <c r="R56" s="308" t="s">
        <v>1350</v>
      </c>
      <c r="S56" s="306" t="s">
        <v>1344</v>
      </c>
      <c r="T56" s="128" t="str">
        <f>IF('FEN 2019'!A211=1,'FEN 2019'!G211," ")</f>
        <v>Primăria com. Băcioi, mun. Chişinău</v>
      </c>
      <c r="U56" s="298" t="str">
        <f>IF('FEN 2019'!A211=1,'FEN 2019'!E211, " ")</f>
        <v>Bacioi</v>
      </c>
      <c r="V56" s="298" t="str">
        <f>IF('FEN 2019'!A211, 'FEN 2019'!H211, " ")</f>
        <v>Chișinău</v>
      </c>
      <c r="W56" s="295">
        <f>IF('FEN 2019'!A211=1, 'FEN 2019'!I211, 0)</f>
        <v>11187760</v>
      </c>
      <c r="X56" s="295">
        <f>IF('FEN 2019'!A211=1, 'FEN 2019'!K211, 0)</f>
        <v>1678164</v>
      </c>
      <c r="Y56" s="296">
        <f t="shared" si="33"/>
        <v>0.15</v>
      </c>
      <c r="Z56" s="295">
        <f>IF('FEN 2019'!A211=1, 'FEN 2019'!J211, 0)</f>
        <v>1000000</v>
      </c>
      <c r="AA56" s="296">
        <f t="shared" si="34"/>
        <v>8.9383397570201722E-2</v>
      </c>
      <c r="AB56" s="295">
        <f>IF('FEN 2019'!A211=1, 'FEN 2019'!L211, 0)</f>
        <v>1000000</v>
      </c>
      <c r="AC56" s="296">
        <f t="shared" si="35"/>
        <v>8.9383397570201722E-2</v>
      </c>
      <c r="AD56" s="295">
        <f>IF('FEN 2019'!A211=1, 'FEN 2019'!M211, 0)</f>
        <v>0</v>
      </c>
      <c r="AE56" s="296">
        <f t="shared" si="36"/>
        <v>0</v>
      </c>
      <c r="AF56" s="295">
        <f>IF('FEN 2019'!A211=1, 'FEN 2019'!N211, 0)</f>
        <v>10187760</v>
      </c>
      <c r="AG56" s="296">
        <f t="shared" si="37"/>
        <v>0.91061660242979825</v>
      </c>
      <c r="AH56" s="296">
        <f t="shared" si="38"/>
        <v>0.23938339757020172</v>
      </c>
    </row>
    <row r="57" spans="1:34" ht="20.100000000000001" customHeight="1">
      <c r="A57" s="128">
        <v>55</v>
      </c>
      <c r="B57" s="128">
        <f>IF('FEN 2019'!$A213=1,'FEN 2019'!B213, " ")</f>
        <v>2015</v>
      </c>
      <c r="C57" s="128">
        <f>IF('FEN 2019'!$A213=1,'FEN 2019'!C213, " ")</f>
        <v>2019</v>
      </c>
      <c r="D57" s="301" t="str">
        <f t="shared" si="39"/>
        <v xml:space="preserve"> </v>
      </c>
      <c r="E57" s="301" t="str">
        <f t="shared" si="39"/>
        <v xml:space="preserve"> </v>
      </c>
      <c r="F57" s="301" t="str">
        <f t="shared" si="39"/>
        <v xml:space="preserve"> </v>
      </c>
      <c r="G57" s="301" t="str">
        <f t="shared" si="39"/>
        <v xml:space="preserve"> </v>
      </c>
      <c r="H57" s="301" t="str">
        <f t="shared" si="39"/>
        <v>1</v>
      </c>
      <c r="I57" s="301" t="str">
        <f t="shared" si="39"/>
        <v>1</v>
      </c>
      <c r="J57" s="301" t="str">
        <f t="shared" si="39"/>
        <v>1</v>
      </c>
      <c r="K57" s="301" t="str">
        <f t="shared" si="39"/>
        <v>1</v>
      </c>
      <c r="L57" s="301" t="str">
        <f t="shared" si="39"/>
        <v>1</v>
      </c>
      <c r="M57" s="296" t="str">
        <f t="shared" si="1"/>
        <v xml:space="preserve"> </v>
      </c>
      <c r="N57" s="296" t="str">
        <f t="shared" si="8"/>
        <v xml:space="preserve"> </v>
      </c>
      <c r="O57" s="494" t="str">
        <f>IF('FEN 2019'!A213=1,'FEN 2019'!F213," ")</f>
        <v xml:space="preserve">Alimentarea cu apă și canalizare a s. Budești, mun. Chișinău                                         -  Apeduct - Etapa IV                                                  </v>
      </c>
      <c r="P57" s="308" t="s">
        <v>1350</v>
      </c>
      <c r="Q57" s="308" t="s">
        <v>1344</v>
      </c>
      <c r="R57" s="308" t="s">
        <v>1344</v>
      </c>
      <c r="S57" s="306" t="s">
        <v>1350</v>
      </c>
      <c r="T57" s="128" t="str">
        <f>IF('FEN 2019'!A213=1,'FEN 2019'!G213," ")</f>
        <v>Primăria Budești, mun. Chișinău</v>
      </c>
      <c r="U57" s="298" t="str">
        <f>IF('FEN 2019'!A213=1,'FEN 2019'!E213, " ")</f>
        <v>Budesti</v>
      </c>
      <c r="V57" s="298" t="str">
        <f>IF('FEN 2019'!A213, 'FEN 2019'!H213, " ")</f>
        <v>Chișinău</v>
      </c>
      <c r="W57" s="295">
        <f>IF('FEN 2019'!A213=1, 'FEN 2019'!I213, 0)</f>
        <v>14720622</v>
      </c>
      <c r="X57" s="295">
        <f>IF('FEN 2019'!A213=1, 'FEN 2019'!K213, 0)</f>
        <v>2208093.2999999998</v>
      </c>
      <c r="Y57" s="296">
        <f t="shared" si="33"/>
        <v>0.15</v>
      </c>
      <c r="Z57" s="295">
        <f>IF('FEN 2019'!A213=1, 'FEN 2019'!J213, 0)</f>
        <v>11500000</v>
      </c>
      <c r="AA57" s="296">
        <f t="shared" si="34"/>
        <v>0.781216989336456</v>
      </c>
      <c r="AB57" s="295">
        <f>IF('FEN 2019'!A213=1, 'FEN 2019'!L213, 0)</f>
        <v>10699999.969999999</v>
      </c>
      <c r="AC57" s="296">
        <f t="shared" si="35"/>
        <v>0.72687145760552774</v>
      </c>
      <c r="AD57" s="295">
        <f>IF('FEN 2019'!A213=1, 'FEN 2019'!M213, 0)</f>
        <v>800000.03000000119</v>
      </c>
      <c r="AE57" s="296">
        <f t="shared" si="36"/>
        <v>5.43455317309283E-2</v>
      </c>
      <c r="AF57" s="295">
        <f>IF('FEN 2019'!A213=1, 'FEN 2019'!N213, 0)</f>
        <v>0</v>
      </c>
      <c r="AG57" s="296">
        <f t="shared" si="37"/>
        <v>0</v>
      </c>
      <c r="AH57" s="296">
        <f t="shared" si="38"/>
        <v>0.87687145760552776</v>
      </c>
    </row>
    <row r="58" spans="1:34" ht="20.100000000000001" customHeight="1">
      <c r="A58" s="128">
        <v>56</v>
      </c>
      <c r="B58" s="128">
        <f>IF('FEN 2019'!$A221=1,'FEN 2019'!B221, " ")</f>
        <v>2014</v>
      </c>
      <c r="C58" s="128">
        <f>IF('FEN 2019'!$A221=1,'FEN 2019'!C221, " ")</f>
        <v>2016</v>
      </c>
      <c r="D58" s="301" t="str">
        <f t="shared" ref="D58:L64" si="40">IF(AND($B58&gt;=D$2-$C58+$B58,$C58&lt;=D$2+$C58-$B58),"1"," ")</f>
        <v xml:space="preserve"> </v>
      </c>
      <c r="E58" s="301" t="str">
        <f t="shared" si="40"/>
        <v xml:space="preserve"> </v>
      </c>
      <c r="F58" s="301" t="str">
        <f t="shared" si="40"/>
        <v xml:space="preserve"> </v>
      </c>
      <c r="G58" s="301" t="str">
        <f t="shared" si="40"/>
        <v>1</v>
      </c>
      <c r="H58" s="301" t="str">
        <f t="shared" si="40"/>
        <v>1</v>
      </c>
      <c r="I58" s="301" t="str">
        <f t="shared" si="40"/>
        <v>1</v>
      </c>
      <c r="J58" s="301" t="str">
        <f t="shared" si="40"/>
        <v xml:space="preserve"> </v>
      </c>
      <c r="K58" s="301" t="str">
        <f t="shared" si="40"/>
        <v xml:space="preserve"> </v>
      </c>
      <c r="L58" s="301" t="str">
        <f t="shared" si="40"/>
        <v xml:space="preserve"> </v>
      </c>
      <c r="M58" s="296">
        <f t="shared" si="1"/>
        <v>1.0377775717682345</v>
      </c>
      <c r="N58" s="296" t="str">
        <f t="shared" si="8"/>
        <v xml:space="preserve"> </v>
      </c>
      <c r="O58" s="494" t="str">
        <f>IF('FEN 2019'!A221=1,'FEN 2019'!F221," ")</f>
        <v xml:space="preserve">Reţele de canalizare a sectorului nou (306 gospodării)                         </v>
      </c>
      <c r="P58" s="308" t="s">
        <v>1350</v>
      </c>
      <c r="Q58" s="308" t="s">
        <v>1350</v>
      </c>
      <c r="R58" s="308" t="s">
        <v>1344</v>
      </c>
      <c r="S58" s="306" t="s">
        <v>1350</v>
      </c>
      <c r="T58" s="128" t="str">
        <f>IF('FEN 2019'!A221=1,'FEN 2019'!G221," ")</f>
        <v>Primăria Coloniţa, mun. Chişinău</v>
      </c>
      <c r="U58" s="298" t="str">
        <f>IF('FEN 2019'!A221=1,'FEN 2019'!E221, " ")</f>
        <v>Colonita</v>
      </c>
      <c r="V58" s="298" t="str">
        <f>IF('FEN 2019'!A221, 'FEN 2019'!H221, " ")</f>
        <v>Chișinău</v>
      </c>
      <c r="W58" s="295">
        <f>IF('FEN 2019'!A221=1, 'FEN 2019'!I221, 0)</f>
        <v>7345938</v>
      </c>
      <c r="X58" s="295">
        <f>IF('FEN 2019'!A221=1, 'FEN 2019'!K221, 0)</f>
        <v>1101890.7</v>
      </c>
      <c r="Y58" s="296">
        <f t="shared" si="33"/>
        <v>0.15</v>
      </c>
      <c r="Z58" s="295">
        <f>IF('FEN 2019'!A221=1, 'FEN 2019'!J221, 0)</f>
        <v>6521559</v>
      </c>
      <c r="AA58" s="296">
        <f t="shared" si="34"/>
        <v>0.88777757176823435</v>
      </c>
      <c r="AB58" s="295">
        <f>IF('FEN 2019'!A221=1, 'FEN 2019'!L221, 0)</f>
        <v>6521559</v>
      </c>
      <c r="AC58" s="296">
        <f t="shared" si="35"/>
        <v>0.88777757176823435</v>
      </c>
      <c r="AD58" s="295">
        <f>IF('FEN 2019'!A221=1, 'FEN 2019'!M221, 0)</f>
        <v>0</v>
      </c>
      <c r="AE58" s="296">
        <f t="shared" si="36"/>
        <v>0</v>
      </c>
      <c r="AF58" s="295">
        <f>IF('FEN 2019'!A221=1, 'FEN 2019'!N221, 0)</f>
        <v>824379</v>
      </c>
      <c r="AG58" s="296">
        <f t="shared" si="37"/>
        <v>0.11222242823176563</v>
      </c>
      <c r="AH58" s="296">
        <f t="shared" si="38"/>
        <v>1.0377775717682345</v>
      </c>
    </row>
    <row r="59" spans="1:34" ht="20.100000000000001" customHeight="1">
      <c r="A59" s="128">
        <v>57</v>
      </c>
      <c r="B59" s="128">
        <f>IF('FEN 2019'!$A226=1,'FEN 2019'!B226, " ")</f>
        <v>2015</v>
      </c>
      <c r="C59" s="128">
        <f>IF('FEN 2019'!$A226=1,'FEN 2019'!C226, " ")</f>
        <v>2016</v>
      </c>
      <c r="D59" s="301" t="str">
        <f t="shared" si="40"/>
        <v xml:space="preserve"> </v>
      </c>
      <c r="E59" s="301" t="str">
        <f t="shared" si="40"/>
        <v xml:space="preserve"> </v>
      </c>
      <c r="F59" s="301" t="str">
        <f t="shared" si="40"/>
        <v xml:space="preserve"> </v>
      </c>
      <c r="G59" s="301" t="str">
        <f t="shared" si="40"/>
        <v xml:space="preserve"> </v>
      </c>
      <c r="H59" s="301" t="str">
        <f t="shared" si="40"/>
        <v>1</v>
      </c>
      <c r="I59" s="301" t="str">
        <f t="shared" si="40"/>
        <v>1</v>
      </c>
      <c r="J59" s="301" t="str">
        <f t="shared" si="40"/>
        <v xml:space="preserve"> </v>
      </c>
      <c r="K59" s="301" t="str">
        <f t="shared" si="40"/>
        <v xml:space="preserve"> </v>
      </c>
      <c r="L59" s="301" t="str">
        <f t="shared" si="40"/>
        <v xml:space="preserve"> </v>
      </c>
      <c r="M59" s="296">
        <f t="shared" si="1"/>
        <v>1.0183245034486832</v>
      </c>
      <c r="N59" s="296" t="str">
        <f t="shared" si="8"/>
        <v xml:space="preserve"> </v>
      </c>
      <c r="O59" s="494" t="str">
        <f>IF('FEN 2019'!A226=1,'FEN 2019'!F226," ")</f>
        <v xml:space="preserve">Alimentarea cu apă a sectorului Vălicica Veche, com. Trușeni  </v>
      </c>
      <c r="P59" s="308" t="s">
        <v>1350</v>
      </c>
      <c r="Q59" s="308" t="s">
        <v>1344</v>
      </c>
      <c r="R59" s="308" t="s">
        <v>1350</v>
      </c>
      <c r="S59" s="306" t="s">
        <v>1350</v>
      </c>
      <c r="T59" s="128" t="str">
        <f>IF('FEN 2019'!A226=1,'FEN 2019'!G226," ")</f>
        <v>Primăria Trușeni, mun. Chișinău</v>
      </c>
      <c r="U59" s="298" t="str">
        <f>IF('FEN 2019'!A226=1,'FEN 2019'!E226, " ")</f>
        <v>Truseni</v>
      </c>
      <c r="V59" s="298" t="str">
        <f>IF('FEN 2019'!A226, 'FEN 2019'!H226, " ")</f>
        <v>Chișinău</v>
      </c>
      <c r="W59" s="295">
        <f>IF('FEN 2019'!A226=1, 'FEN 2019'!I226, 0)</f>
        <v>6264710</v>
      </c>
      <c r="X59" s="295">
        <f>IF('FEN 2019'!A226=1, 'FEN 2019'!K226, 0)</f>
        <v>939706.5</v>
      </c>
      <c r="Y59" s="296">
        <f t="shared" si="33"/>
        <v>0.15</v>
      </c>
      <c r="Z59" s="295">
        <f>IF('FEN 2019'!A226=1, 'FEN 2019'!J226, 0)</f>
        <v>5517790</v>
      </c>
      <c r="AA59" s="296">
        <f t="shared" si="34"/>
        <v>0.88077341169822709</v>
      </c>
      <c r="AB59" s="295">
        <f>IF('FEN 2019'!A226=1, 'FEN 2019'!L226, 0)</f>
        <v>5439801.2000000002</v>
      </c>
      <c r="AC59" s="296">
        <f t="shared" si="35"/>
        <v>0.86832450344868317</v>
      </c>
      <c r="AD59" s="295">
        <f>IF('FEN 2019'!A226=1, 'FEN 2019'!M226, 0)</f>
        <v>77988.799999999814</v>
      </c>
      <c r="AE59" s="296">
        <f t="shared" si="36"/>
        <v>1.2448908249543844E-2</v>
      </c>
      <c r="AF59" s="295">
        <f>IF('FEN 2019'!A226=1, 'FEN 2019'!N226, 0)</f>
        <v>746920</v>
      </c>
      <c r="AG59" s="296">
        <f t="shared" si="37"/>
        <v>0.11922658830177295</v>
      </c>
      <c r="AH59" s="296">
        <f t="shared" si="38"/>
        <v>1.0183245034486832</v>
      </c>
    </row>
    <row r="60" spans="1:34" ht="20.100000000000001" customHeight="1">
      <c r="A60" s="128">
        <v>58</v>
      </c>
      <c r="B60" s="128">
        <f>IF('FEN 2019'!$A230=1,'FEN 2019'!B230, " ")</f>
        <v>2014</v>
      </c>
      <c r="C60" s="128">
        <f>IF('FEN 2019'!$A230=1,'FEN 2019'!C230, " ")</f>
        <v>2018</v>
      </c>
      <c r="D60" s="301" t="str">
        <f t="shared" si="40"/>
        <v xml:space="preserve"> </v>
      </c>
      <c r="E60" s="301" t="str">
        <f t="shared" si="40"/>
        <v xml:space="preserve"> </v>
      </c>
      <c r="F60" s="301" t="str">
        <f t="shared" si="40"/>
        <v xml:space="preserve"> </v>
      </c>
      <c r="G60" s="301" t="str">
        <f t="shared" si="40"/>
        <v>1</v>
      </c>
      <c r="H60" s="301" t="str">
        <f t="shared" si="40"/>
        <v>1</v>
      </c>
      <c r="I60" s="301" t="str">
        <f t="shared" si="40"/>
        <v>1</v>
      </c>
      <c r="J60" s="301" t="str">
        <f t="shared" si="40"/>
        <v>1</v>
      </c>
      <c r="K60" s="301" t="str">
        <f t="shared" si="40"/>
        <v>1</v>
      </c>
      <c r="L60" s="301" t="str">
        <f t="shared" si="40"/>
        <v xml:space="preserve"> </v>
      </c>
      <c r="M60" s="296" t="str">
        <f t="shared" si="1"/>
        <v xml:space="preserve"> </v>
      </c>
      <c r="N60" s="296" t="str">
        <f t="shared" si="8"/>
        <v xml:space="preserve"> </v>
      </c>
      <c r="O60" s="494" t="str">
        <f>IF('FEN 2019'!A230=1,'FEN 2019'!F230," ")</f>
        <v xml:space="preserve">Rețele de canalizare în com.  Cruzești </v>
      </c>
      <c r="P60" s="308" t="s">
        <v>1350</v>
      </c>
      <c r="Q60" s="308" t="s">
        <v>1350</v>
      </c>
      <c r="R60" s="308" t="s">
        <v>1344</v>
      </c>
      <c r="S60" s="306" t="s">
        <v>1350</v>
      </c>
      <c r="T60" s="128" t="str">
        <f>IF('FEN 2019'!A230=1,'FEN 2019'!G230," ")</f>
        <v>Primăria Cruzești, mun. Chișinău</v>
      </c>
      <c r="U60" s="298" t="str">
        <f>IF('FEN 2019'!A230=1,'FEN 2019'!E230, " ")</f>
        <v>Cruzesti</v>
      </c>
      <c r="V60" s="298" t="str">
        <f>IF('FEN 2019'!A230, 'FEN 2019'!H230, " ")</f>
        <v>m.Chișinău</v>
      </c>
      <c r="W60" s="295">
        <f>IF('FEN 2019'!A230=1, 'FEN 2019'!I230, 0)</f>
        <v>12534574</v>
      </c>
      <c r="X60" s="295">
        <f>IF('FEN 2019'!A230=1, 'FEN 2019'!K230, 0)</f>
        <v>1880186.1</v>
      </c>
      <c r="Y60" s="296">
        <f t="shared" si="33"/>
        <v>0.15</v>
      </c>
      <c r="Z60" s="295">
        <f>IF('FEN 2019'!A230=1, 'FEN 2019'!J230, 0)</f>
        <v>7411964</v>
      </c>
      <c r="AA60" s="296">
        <f t="shared" si="34"/>
        <v>0.59132157183802181</v>
      </c>
      <c r="AB60" s="295">
        <f>IF('FEN 2019'!A230=1, 'FEN 2019'!L230, 0)</f>
        <v>5287696.29</v>
      </c>
      <c r="AC60" s="296">
        <f t="shared" si="35"/>
        <v>0.42184890288253912</v>
      </c>
      <c r="AD60" s="295">
        <f>IF('FEN 2019'!A230=1, 'FEN 2019'!M230, 0)</f>
        <v>2124267.71</v>
      </c>
      <c r="AE60" s="296">
        <f t="shared" si="36"/>
        <v>0.16947266895548266</v>
      </c>
      <c r="AF60" s="295">
        <f>IF('FEN 2019'!A230=1, 'FEN 2019'!N230, 0)</f>
        <v>5122610</v>
      </c>
      <c r="AG60" s="296">
        <f t="shared" si="37"/>
        <v>0.40867842816197825</v>
      </c>
      <c r="AH60" s="296">
        <f t="shared" si="38"/>
        <v>0.5718489028825392</v>
      </c>
    </row>
    <row r="61" spans="1:34" ht="20.100000000000001" customHeight="1">
      <c r="A61" s="128">
        <v>59</v>
      </c>
      <c r="B61" s="128">
        <f>IF('FEN 2019'!$A236=1,'FEN 2019'!B236, " ")</f>
        <v>2015</v>
      </c>
      <c r="C61" s="128">
        <f>IF('FEN 2019'!$A236=1,'FEN 2019'!C236, " ")</f>
        <v>2016</v>
      </c>
      <c r="D61" s="301" t="str">
        <f t="shared" si="40"/>
        <v xml:space="preserve"> </v>
      </c>
      <c r="E61" s="301" t="str">
        <f t="shared" si="40"/>
        <v xml:space="preserve"> </v>
      </c>
      <c r="F61" s="301" t="str">
        <f t="shared" si="40"/>
        <v xml:space="preserve"> </v>
      </c>
      <c r="G61" s="301" t="str">
        <f t="shared" si="40"/>
        <v xml:space="preserve"> </v>
      </c>
      <c r="H61" s="301" t="str">
        <f t="shared" si="40"/>
        <v>1</v>
      </c>
      <c r="I61" s="301" t="str">
        <f t="shared" si="40"/>
        <v>1</v>
      </c>
      <c r="J61" s="301" t="str">
        <f t="shared" si="40"/>
        <v xml:space="preserve"> </v>
      </c>
      <c r="K61" s="301" t="str">
        <f t="shared" si="40"/>
        <v xml:space="preserve"> </v>
      </c>
      <c r="L61" s="301" t="str">
        <f t="shared" si="40"/>
        <v xml:space="preserve"> </v>
      </c>
      <c r="M61" s="296">
        <f t="shared" si="1"/>
        <v>0.98301864041525822</v>
      </c>
      <c r="N61" s="296" t="str">
        <f t="shared" si="8"/>
        <v xml:space="preserve"> </v>
      </c>
      <c r="O61" s="494" t="str">
        <f>IF('FEN 2019'!A236=1,'FEN 2019'!F236," ")</f>
        <v xml:space="preserve">Construcţia sistemului de aprovizionare cu apă potabilă şi colector de canalizare or. Durleşti </v>
      </c>
      <c r="P61" s="308" t="s">
        <v>1350</v>
      </c>
      <c r="Q61" s="308" t="s">
        <v>1344</v>
      </c>
      <c r="R61" s="308" t="s">
        <v>1344</v>
      </c>
      <c r="S61" s="306" t="s">
        <v>1350</v>
      </c>
      <c r="T61" s="128" t="str">
        <f>IF('FEN 2019'!A236=1,'FEN 2019'!G236," ")</f>
        <v>Primăria or. Durleşti</v>
      </c>
      <c r="U61" s="298" t="str">
        <f>IF('FEN 2019'!A236=1,'FEN 2019'!E236, " ")</f>
        <v>Durlesti</v>
      </c>
      <c r="V61" s="298" t="str">
        <f>IF('FEN 2019'!A236, 'FEN 2019'!H236, " ")</f>
        <v>Chișinău</v>
      </c>
      <c r="W61" s="295">
        <f>IF('FEN 2019'!A236=1, 'FEN 2019'!I236, 0)</f>
        <v>4922047</v>
      </c>
      <c r="X61" s="295">
        <f>IF('FEN 2019'!A236=1, 'FEN 2019'!K236, 0)</f>
        <v>738307.05</v>
      </c>
      <c r="Y61" s="296">
        <f t="shared" ref="Y61:Y76" si="41">X61/W61</f>
        <v>0.15000000000000002</v>
      </c>
      <c r="Z61" s="295">
        <f>IF('FEN 2019'!A236=1, 'FEN 2019'!J236, 0)</f>
        <v>4339058</v>
      </c>
      <c r="AA61" s="296">
        <f t="shared" ref="AA61:AA76" si="42">Z61/W61</f>
        <v>0.88155558043228766</v>
      </c>
      <c r="AB61" s="295">
        <f>IF('FEN 2019'!A236=1, 'FEN 2019'!L236, 0)</f>
        <v>4100156.9</v>
      </c>
      <c r="AC61" s="296">
        <f t="shared" ref="AC61:AC76" si="43">AB61/W61</f>
        <v>0.83301864041525808</v>
      </c>
      <c r="AD61" s="295">
        <f>IF('FEN 2019'!A236=1, 'FEN 2019'!M236, 0)</f>
        <v>238901.10000000009</v>
      </c>
      <c r="AE61" s="296">
        <f t="shared" ref="AE61:AE76" si="44">AD61/W61</f>
        <v>4.8536940017029517E-2</v>
      </c>
      <c r="AF61" s="295">
        <f>IF('FEN 2019'!A236=1, 'FEN 2019'!N236, 0)</f>
        <v>0</v>
      </c>
      <c r="AG61" s="296">
        <f t="shared" ref="AG61:AG76" si="45">AF61/W61</f>
        <v>0</v>
      </c>
      <c r="AH61" s="296">
        <f t="shared" ref="AH61:AH76" si="46">(AB61+X61)/W61</f>
        <v>0.98301864041525822</v>
      </c>
    </row>
    <row r="62" spans="1:34" ht="20.100000000000001" customHeight="1">
      <c r="A62" s="128">
        <v>60</v>
      </c>
      <c r="B62" s="128">
        <f>IF('FEN 2019'!$A239=1,'FEN 2019'!B239, " ")</f>
        <v>2013</v>
      </c>
      <c r="C62" s="128">
        <f>IF('FEN 2019'!$A239=1,'FEN 2019'!C239, " ")</f>
        <v>2018</v>
      </c>
      <c r="D62" s="301" t="str">
        <f t="shared" si="40"/>
        <v xml:space="preserve"> </v>
      </c>
      <c r="E62" s="301" t="str">
        <f t="shared" si="40"/>
        <v xml:space="preserve"> </v>
      </c>
      <c r="F62" s="301" t="str">
        <f t="shared" si="40"/>
        <v>1</v>
      </c>
      <c r="G62" s="301" t="str">
        <f t="shared" si="40"/>
        <v>1</v>
      </c>
      <c r="H62" s="301" t="str">
        <f t="shared" si="40"/>
        <v>1</v>
      </c>
      <c r="I62" s="301" t="str">
        <f t="shared" si="40"/>
        <v>1</v>
      </c>
      <c r="J62" s="301" t="str">
        <f t="shared" si="40"/>
        <v>1</v>
      </c>
      <c r="K62" s="301" t="str">
        <f t="shared" si="40"/>
        <v>1</v>
      </c>
      <c r="L62" s="301" t="str">
        <f t="shared" si="40"/>
        <v xml:space="preserve"> </v>
      </c>
      <c r="M62" s="296" t="str">
        <f t="shared" si="1"/>
        <v xml:space="preserve"> </v>
      </c>
      <c r="N62" s="296" t="str">
        <f t="shared" si="8"/>
        <v xml:space="preserve"> </v>
      </c>
      <c r="O62" s="494" t="str">
        <f>IF('FEN 2019'!A239=1,'FEN 2019'!F239," ")</f>
        <v xml:space="preserve">Alimentarea cu apă potabilă. Evacuarea și epurarea apelor uzate în satul Valea Perjei, r.Cimișlia </v>
      </c>
      <c r="P62" s="308" t="s">
        <v>1350</v>
      </c>
      <c r="Q62" s="308" t="s">
        <v>1344</v>
      </c>
      <c r="R62" s="308" t="s">
        <v>1344</v>
      </c>
      <c r="S62" s="306" t="s">
        <v>1350</v>
      </c>
      <c r="T62" s="128" t="str">
        <f>IF('FEN 2019'!A239=1,'FEN 2019'!G239," ")</f>
        <v>Primăria Valea Perjei, r.Cimișlia</v>
      </c>
      <c r="U62" s="298" t="str">
        <f>IF('FEN 2019'!A239=1,'FEN 2019'!E239, " ")</f>
        <v>Valea Perjei</v>
      </c>
      <c r="V62" s="298" t="str">
        <f>IF('FEN 2019'!A239, 'FEN 2019'!H239, " ")</f>
        <v>Cimișlia</v>
      </c>
      <c r="W62" s="295">
        <f>IF('FEN 2019'!A239=1, 'FEN 2019'!I239, 0)</f>
        <v>10838518.25</v>
      </c>
      <c r="X62" s="295">
        <f>IF('FEN 2019'!A239=1, 'FEN 2019'!K239, 0)</f>
        <v>1625777.7375</v>
      </c>
      <c r="Y62" s="296">
        <f t="shared" si="41"/>
        <v>0.15</v>
      </c>
      <c r="Z62" s="295">
        <f>IF('FEN 2019'!A239=1, 'FEN 2019'!J239, 0)</f>
        <v>6649380</v>
      </c>
      <c r="AA62" s="296">
        <f t="shared" si="42"/>
        <v>0.61349529950738424</v>
      </c>
      <c r="AB62" s="295">
        <f>IF('FEN 2019'!A239=1, 'FEN 2019'!L239, 0)</f>
        <v>5740503.3200000003</v>
      </c>
      <c r="AC62" s="296">
        <f t="shared" si="43"/>
        <v>0.52963912479457242</v>
      </c>
      <c r="AD62" s="295">
        <f>IF('FEN 2019'!A239=1, 'FEN 2019'!M239, 0)</f>
        <v>908876.6799999997</v>
      </c>
      <c r="AE62" s="296">
        <f t="shared" si="44"/>
        <v>8.3856174712811843E-2</v>
      </c>
      <c r="AF62" s="295">
        <f>IF('FEN 2019'!A239=1, 'FEN 2019'!N239, 0)</f>
        <v>4189138.25</v>
      </c>
      <c r="AG62" s="296">
        <f t="shared" si="45"/>
        <v>0.38650470049261576</v>
      </c>
      <c r="AH62" s="296">
        <f t="shared" si="46"/>
        <v>0.67963912479457234</v>
      </c>
    </row>
    <row r="63" spans="1:34" ht="20.100000000000001" customHeight="1">
      <c r="A63" s="128">
        <v>61</v>
      </c>
      <c r="B63" s="128">
        <f>IF('FEN 2019'!$A244=1,'FEN 2019'!B244, " ")</f>
        <v>2013</v>
      </c>
      <c r="C63" s="128">
        <f>IF('FEN 2019'!$A244=1,'FEN 2019'!C244, " ")</f>
        <v>2015</v>
      </c>
      <c r="D63" s="301" t="str">
        <f t="shared" si="40"/>
        <v xml:space="preserve"> </v>
      </c>
      <c r="E63" s="301" t="str">
        <f t="shared" si="40"/>
        <v xml:space="preserve"> </v>
      </c>
      <c r="F63" s="301" t="str">
        <f t="shared" si="40"/>
        <v>1</v>
      </c>
      <c r="G63" s="301" t="str">
        <f t="shared" si="40"/>
        <v>1</v>
      </c>
      <c r="H63" s="301" t="str">
        <f t="shared" si="40"/>
        <v>1</v>
      </c>
      <c r="I63" s="301" t="str">
        <f t="shared" si="40"/>
        <v xml:space="preserve"> </v>
      </c>
      <c r="J63" s="301" t="str">
        <f t="shared" si="40"/>
        <v xml:space="preserve"> </v>
      </c>
      <c r="K63" s="301" t="str">
        <f t="shared" si="40"/>
        <v xml:space="preserve"> </v>
      </c>
      <c r="L63" s="301" t="str">
        <f t="shared" si="40"/>
        <v xml:space="preserve"> </v>
      </c>
      <c r="M63" s="296">
        <f t="shared" si="1"/>
        <v>0.95059578559262048</v>
      </c>
      <c r="N63" s="296" t="str">
        <f t="shared" si="8"/>
        <v xml:space="preserve"> </v>
      </c>
      <c r="O63" s="494" t="str">
        <f>IF('FEN 2019'!A244=1,'FEN 2019'!F244," ")</f>
        <v>Construcția rețelelor de apeduct  și canalizare în cartierul nou construit și construcția stației de epurareîn s. Ecaterinovca</v>
      </c>
      <c r="P63" s="308" t="s">
        <v>1350</v>
      </c>
      <c r="Q63" s="308" t="s">
        <v>1344</v>
      </c>
      <c r="R63" s="308" t="s">
        <v>1344</v>
      </c>
      <c r="S63" s="308" t="s">
        <v>1344</v>
      </c>
      <c r="T63" s="128" t="str">
        <f>IF('FEN 2019'!A244=1,'FEN 2019'!G244," ")</f>
        <v>Primăria Ecaterinovca, r. Cimișlia</v>
      </c>
      <c r="U63" s="298" t="str">
        <f>IF('FEN 2019'!A244=1,'FEN 2019'!E244, " ")</f>
        <v>Ecaterinovca</v>
      </c>
      <c r="V63" s="298" t="str">
        <f>IF('FEN 2019'!A244, 'FEN 2019'!H244, " ")</f>
        <v>Cimișlia</v>
      </c>
      <c r="W63" s="295">
        <f>IF('FEN 2019'!A244=1, 'FEN 2019'!I244, 0)</f>
        <v>5620814</v>
      </c>
      <c r="X63" s="295">
        <f>IF('FEN 2019'!A244=1, 'FEN 2019'!K244, 0)</f>
        <v>843122.1</v>
      </c>
      <c r="Y63" s="296">
        <f t="shared" si="41"/>
        <v>0.15</v>
      </c>
      <c r="Z63" s="295">
        <f>IF('FEN 2019'!A244=1, 'FEN 2019'!J244, 0)</f>
        <v>4500000</v>
      </c>
      <c r="AA63" s="296">
        <f t="shared" si="42"/>
        <v>0.80059578559262057</v>
      </c>
      <c r="AB63" s="295">
        <f>IF('FEN 2019'!A244=1, 'FEN 2019'!L244, 0)</f>
        <v>4500000</v>
      </c>
      <c r="AC63" s="296">
        <f t="shared" si="43"/>
        <v>0.80059578559262057</v>
      </c>
      <c r="AD63" s="295">
        <f>IF('FEN 2019'!A244=1, 'FEN 2019'!M244, 0)</f>
        <v>0</v>
      </c>
      <c r="AE63" s="296">
        <f t="shared" si="44"/>
        <v>0</v>
      </c>
      <c r="AF63" s="295">
        <f>IF('FEN 2019'!A244=1, 'FEN 2019'!N244, 0)</f>
        <v>1120814</v>
      </c>
      <c r="AG63" s="296">
        <f t="shared" si="45"/>
        <v>0.19940421440737943</v>
      </c>
      <c r="AH63" s="296">
        <f t="shared" si="46"/>
        <v>0.95059578559262048</v>
      </c>
    </row>
    <row r="64" spans="1:34" ht="20.100000000000001" customHeight="1">
      <c r="A64" s="128">
        <v>62</v>
      </c>
      <c r="B64" s="128">
        <f>IF('FEN 2019'!$A247=1,'FEN 2019'!B247, " ")</f>
        <v>2015</v>
      </c>
      <c r="C64" s="128">
        <f>IF('FEN 2019'!$A247=1,'FEN 2019'!C247, " ")</f>
        <v>2015</v>
      </c>
      <c r="D64" s="301" t="str">
        <f t="shared" si="40"/>
        <v xml:space="preserve"> </v>
      </c>
      <c r="E64" s="301" t="str">
        <f t="shared" si="40"/>
        <v xml:space="preserve"> </v>
      </c>
      <c r="F64" s="301" t="str">
        <f t="shared" si="40"/>
        <v xml:space="preserve"> </v>
      </c>
      <c r="G64" s="301" t="str">
        <f t="shared" ref="D64:L70" si="47">IF(AND($B64&gt;=G$2-$C64+$B64,$C64&lt;=G$2+$C64-$B64),"1"," ")</f>
        <v xml:space="preserve"> </v>
      </c>
      <c r="H64" s="301" t="str">
        <f t="shared" si="47"/>
        <v>1</v>
      </c>
      <c r="I64" s="301" t="str">
        <f t="shared" si="47"/>
        <v xml:space="preserve"> </v>
      </c>
      <c r="J64" s="301" t="str">
        <f t="shared" si="47"/>
        <v xml:space="preserve"> </v>
      </c>
      <c r="K64" s="301" t="str">
        <f t="shared" si="47"/>
        <v xml:space="preserve"> </v>
      </c>
      <c r="L64" s="301" t="str">
        <f t="shared" si="47"/>
        <v xml:space="preserve"> </v>
      </c>
      <c r="M64" s="296" t="str">
        <f t="shared" si="1"/>
        <v xml:space="preserve"> </v>
      </c>
      <c r="N64" s="296">
        <f t="shared" si="8"/>
        <v>0.15</v>
      </c>
      <c r="O64" s="494" t="str">
        <f>IF('FEN 2019'!A247=1,'FEN 2019'!F247," ")</f>
        <v xml:space="preserve">Forarea sondei arteziene şi alimentarea cu apă a s. Ciucur Mingir  </v>
      </c>
      <c r="P64" s="308" t="s">
        <v>1344</v>
      </c>
      <c r="Q64" s="308" t="s">
        <v>1344</v>
      </c>
      <c r="R64" s="308" t="s">
        <v>1350</v>
      </c>
      <c r="S64" s="306" t="s">
        <v>1350</v>
      </c>
      <c r="T64" s="128" t="str">
        <f>IF('FEN 2019'!A247=1,'FEN 2019'!G247," ")</f>
        <v>Primăria Ciucur Mingir, r. Cimişlia</v>
      </c>
      <c r="U64" s="298" t="str">
        <f>IF('FEN 2019'!A247=1,'FEN 2019'!E247, " ")</f>
        <v>Ciucur Mingir</v>
      </c>
      <c r="V64" s="298" t="str">
        <f>IF('FEN 2019'!A247, 'FEN 2019'!H247, " ")</f>
        <v>Cimișlia</v>
      </c>
      <c r="W64" s="295">
        <f>IF('FEN 2019'!A247=1, 'FEN 2019'!I247, 0)</f>
        <v>2090510</v>
      </c>
      <c r="X64" s="295">
        <f>IF('FEN 2019'!A247=1, 'FEN 2019'!K247, 0)</f>
        <v>313576.5</v>
      </c>
      <c r="Y64" s="296">
        <f t="shared" si="41"/>
        <v>0.15</v>
      </c>
      <c r="Z64" s="295">
        <f>IF('FEN 2019'!A247=1, 'FEN 2019'!J247, 0)</f>
        <v>500000</v>
      </c>
      <c r="AA64" s="296">
        <f t="shared" si="42"/>
        <v>0.23917608621819555</v>
      </c>
      <c r="AB64" s="295">
        <f>IF('FEN 2019'!A247=1, 'FEN 2019'!L247, 0)</f>
        <v>0</v>
      </c>
      <c r="AC64" s="296">
        <f t="shared" si="43"/>
        <v>0</v>
      </c>
      <c r="AD64" s="295">
        <f>IF('FEN 2019'!A247=1, 'FEN 2019'!M247, 0)</f>
        <v>500000</v>
      </c>
      <c r="AE64" s="296">
        <f t="shared" si="44"/>
        <v>0.23917608621819555</v>
      </c>
      <c r="AF64" s="295">
        <f>IF('FEN 2019'!A247=1, 'FEN 2019'!N247, 0)</f>
        <v>1590510</v>
      </c>
      <c r="AG64" s="296">
        <f t="shared" si="45"/>
        <v>0.76082391378180447</v>
      </c>
      <c r="AH64" s="296">
        <f t="shared" si="46"/>
        <v>0.15</v>
      </c>
    </row>
    <row r="65" spans="1:34" ht="20.100000000000001" customHeight="1">
      <c r="A65" s="128">
        <v>63</v>
      </c>
      <c r="B65" s="128">
        <f>IF('FEN 2019'!$A249=1,'FEN 2019'!B249, " ")</f>
        <v>2016</v>
      </c>
      <c r="C65" s="128">
        <f>IF('FEN 2019'!$A249=1,'FEN 2019'!C249, " ")</f>
        <v>2018</v>
      </c>
      <c r="D65" s="301" t="str">
        <f t="shared" si="47"/>
        <v xml:space="preserve"> </v>
      </c>
      <c r="E65" s="301" t="str">
        <f t="shared" si="47"/>
        <v xml:space="preserve"> </v>
      </c>
      <c r="F65" s="301" t="str">
        <f t="shared" si="47"/>
        <v xml:space="preserve"> </v>
      </c>
      <c r="G65" s="301" t="str">
        <f t="shared" si="47"/>
        <v xml:space="preserve"> </v>
      </c>
      <c r="H65" s="301" t="str">
        <f t="shared" si="47"/>
        <v xml:space="preserve"> </v>
      </c>
      <c r="I65" s="301" t="str">
        <f t="shared" si="47"/>
        <v>1</v>
      </c>
      <c r="J65" s="301" t="str">
        <f t="shared" si="47"/>
        <v>1</v>
      </c>
      <c r="K65" s="301" t="str">
        <f t="shared" si="47"/>
        <v>1</v>
      </c>
      <c r="L65" s="301" t="str">
        <f t="shared" si="47"/>
        <v xml:space="preserve"> </v>
      </c>
      <c r="M65" s="296" t="str">
        <f t="shared" si="1"/>
        <v xml:space="preserve"> </v>
      </c>
      <c r="N65" s="296">
        <f t="shared" si="8"/>
        <v>0.25986507159961802</v>
      </c>
      <c r="O65" s="494" t="str">
        <f>IF('FEN 2019'!A249=1,'FEN 2019'!F249," ")</f>
        <v xml:space="preserve">Evacuarea și epurarea apelor uzate din s. Satul Nou, r. Cimișlia  </v>
      </c>
      <c r="P65" s="308" t="s">
        <v>1350</v>
      </c>
      <c r="Q65" s="308" t="s">
        <v>1350</v>
      </c>
      <c r="R65" s="308" t="s">
        <v>1344</v>
      </c>
      <c r="S65" s="308" t="s">
        <v>1344</v>
      </c>
      <c r="T65" s="128" t="str">
        <f>IF('FEN 2019'!A249=1,'FEN 2019'!G249," ")</f>
        <v>Primăria Satul Nou, r. Cimișlia</v>
      </c>
      <c r="U65" s="298" t="str">
        <f>IF('FEN 2019'!A249=1,'FEN 2019'!E249, " ")</f>
        <v>Satul Nou</v>
      </c>
      <c r="V65" s="298" t="str">
        <f>IF('FEN 2019'!A249, 'FEN 2019'!H249, " ")</f>
        <v>Cimișlia</v>
      </c>
      <c r="W65" s="295">
        <f>IF('FEN 2019'!A249=1, 'FEN 2019'!I249, 0)</f>
        <v>27298330</v>
      </c>
      <c r="X65" s="295">
        <f>IF('FEN 2019'!A249=1, 'FEN 2019'!K249, 0)</f>
        <v>4094749.5</v>
      </c>
      <c r="Y65" s="296">
        <f t="shared" si="41"/>
        <v>0.15</v>
      </c>
      <c r="Z65" s="295">
        <f>IF('FEN 2019'!A249=1, 'FEN 2019'!J249, 0)</f>
        <v>3000000</v>
      </c>
      <c r="AA65" s="296">
        <f t="shared" si="42"/>
        <v>0.10989683251686092</v>
      </c>
      <c r="AB65" s="295">
        <f>IF('FEN 2019'!A249=1, 'FEN 2019'!L249, 0)</f>
        <v>2999132.98</v>
      </c>
      <c r="AC65" s="296">
        <f t="shared" si="43"/>
        <v>0.109865071599618</v>
      </c>
      <c r="AD65" s="295">
        <f>IF('FEN 2019'!A249=1, 'FEN 2019'!M249, 0)</f>
        <v>867.02000000001863</v>
      </c>
      <c r="AE65" s="296">
        <f t="shared" si="44"/>
        <v>3.1760917242923604E-5</v>
      </c>
      <c r="AF65" s="295">
        <f>IF('FEN 2019'!A249=1, 'FEN 2019'!N249, 0)</f>
        <v>26298330</v>
      </c>
      <c r="AG65" s="296">
        <f t="shared" si="45"/>
        <v>0.96336772249437974</v>
      </c>
      <c r="AH65" s="296">
        <f t="shared" si="46"/>
        <v>0.25986507159961802</v>
      </c>
    </row>
    <row r="66" spans="1:34" ht="20.100000000000001" customHeight="1">
      <c r="A66" s="128">
        <v>64</v>
      </c>
      <c r="B66" s="128">
        <f>IF('FEN 2019'!$A252=1,'FEN 2019'!B252, " ")</f>
        <v>2016</v>
      </c>
      <c r="C66" s="128">
        <f>IF('FEN 2019'!$A252=1,'FEN 2019'!C252, " ")</f>
        <v>2019</v>
      </c>
      <c r="D66" s="301" t="str">
        <f t="shared" si="47"/>
        <v xml:space="preserve"> </v>
      </c>
      <c r="E66" s="301" t="str">
        <f t="shared" si="47"/>
        <v xml:space="preserve"> </v>
      </c>
      <c r="F66" s="301" t="str">
        <f t="shared" si="47"/>
        <v xml:space="preserve"> </v>
      </c>
      <c r="G66" s="301" t="str">
        <f t="shared" si="47"/>
        <v xml:space="preserve"> </v>
      </c>
      <c r="H66" s="301" t="str">
        <f t="shared" si="47"/>
        <v xml:space="preserve"> </v>
      </c>
      <c r="I66" s="301" t="str">
        <f t="shared" si="47"/>
        <v>1</v>
      </c>
      <c r="J66" s="301" t="str">
        <f t="shared" si="47"/>
        <v>1</v>
      </c>
      <c r="K66" s="301" t="str">
        <f t="shared" si="47"/>
        <v>1</v>
      </c>
      <c r="L66" s="301" t="str">
        <f t="shared" si="47"/>
        <v>1</v>
      </c>
      <c r="M66" s="296" t="str">
        <f t="shared" si="1"/>
        <v xml:space="preserve"> </v>
      </c>
      <c r="N66" s="296">
        <f t="shared" si="8"/>
        <v>0.18858545714120348</v>
      </c>
      <c r="O66" s="494" t="str">
        <f>IF('FEN 2019'!A252=1,'FEN 2019'!F252," ")</f>
        <v xml:space="preserve">Alimentarea cu apă potabilă, evacuarea și epurare apelor uzate din s. Gradiște, r. Cimișlia </v>
      </c>
      <c r="P66" s="308" t="s">
        <v>1350</v>
      </c>
      <c r="Q66" s="308" t="s">
        <v>1344</v>
      </c>
      <c r="R66" s="308" t="s">
        <v>1344</v>
      </c>
      <c r="S66" s="308" t="s">
        <v>1344</v>
      </c>
      <c r="T66" s="128" t="str">
        <f>IF('FEN 2019'!A252=1,'FEN 2019'!G252," ")</f>
        <v>Primăria Gradiște, r. Cimișlia</v>
      </c>
      <c r="U66" s="298" t="str">
        <f>IF('FEN 2019'!A252=1,'FEN 2019'!E252, " ")</f>
        <v>Gradiste</v>
      </c>
      <c r="V66" s="298" t="str">
        <f>IF('FEN 2019'!A252, 'FEN 2019'!H252, " ")</f>
        <v>Cimișlia</v>
      </c>
      <c r="W66" s="295">
        <f>IF('FEN 2019'!A252=1, 'FEN 2019'!I252, 0)</f>
        <v>51833000</v>
      </c>
      <c r="X66" s="295">
        <f>IF('FEN 2019'!A252=1, 'FEN 2019'!K252, 0)</f>
        <v>7774950</v>
      </c>
      <c r="Y66" s="296">
        <f t="shared" si="41"/>
        <v>0.15</v>
      </c>
      <c r="Z66" s="295">
        <f>IF('FEN 2019'!A252=1, 'FEN 2019'!J252, 0)</f>
        <v>3000000</v>
      </c>
      <c r="AA66" s="296">
        <f t="shared" si="42"/>
        <v>5.7878185711805218E-2</v>
      </c>
      <c r="AB66" s="295">
        <f>IF('FEN 2019'!A252=1, 'FEN 2019'!L252, 0)</f>
        <v>2000000</v>
      </c>
      <c r="AC66" s="296">
        <f t="shared" si="43"/>
        <v>3.8585457141203483E-2</v>
      </c>
      <c r="AD66" s="295">
        <f>IF('FEN 2019'!A252=1, 'FEN 2019'!M252, 0)</f>
        <v>1000000</v>
      </c>
      <c r="AE66" s="296">
        <f t="shared" si="44"/>
        <v>1.9292728570601742E-2</v>
      </c>
      <c r="AF66" s="295">
        <f>IF('FEN 2019'!A252=1, 'FEN 2019'!N252, 0)</f>
        <v>48833000</v>
      </c>
      <c r="AG66" s="296">
        <f t="shared" si="45"/>
        <v>0.94212181428819475</v>
      </c>
      <c r="AH66" s="296">
        <f t="shared" si="46"/>
        <v>0.18858545714120348</v>
      </c>
    </row>
    <row r="67" spans="1:34" ht="20.100000000000001" customHeight="1">
      <c r="A67" s="128">
        <v>65</v>
      </c>
      <c r="B67" s="128">
        <f>IF('FEN 2019'!$A256=1,'FEN 2019'!B256, " ")</f>
        <v>2015</v>
      </c>
      <c r="C67" s="128">
        <f>IF('FEN 2019'!$A256=1,'FEN 2019'!C256, " ")</f>
        <v>2016</v>
      </c>
      <c r="D67" s="301" t="str">
        <f t="shared" si="47"/>
        <v xml:space="preserve"> </v>
      </c>
      <c r="E67" s="301" t="str">
        <f t="shared" si="47"/>
        <v xml:space="preserve"> </v>
      </c>
      <c r="F67" s="301" t="str">
        <f t="shared" si="47"/>
        <v xml:space="preserve"> </v>
      </c>
      <c r="G67" s="301" t="str">
        <f t="shared" si="47"/>
        <v xml:space="preserve"> </v>
      </c>
      <c r="H67" s="301" t="str">
        <f t="shared" si="47"/>
        <v>1</v>
      </c>
      <c r="I67" s="301" t="str">
        <f t="shared" si="47"/>
        <v>1</v>
      </c>
      <c r="J67" s="301" t="str">
        <f t="shared" si="47"/>
        <v xml:space="preserve"> </v>
      </c>
      <c r="K67" s="301" t="str">
        <f t="shared" si="47"/>
        <v xml:space="preserve"> </v>
      </c>
      <c r="L67" s="301" t="str">
        <f t="shared" si="47"/>
        <v xml:space="preserve"> </v>
      </c>
      <c r="M67" s="296">
        <f t="shared" ref="M67:M130" si="48">IF(AH67&gt;0.9, AH67, " ")</f>
        <v>0.94906624937831319</v>
      </c>
      <c r="N67" s="296" t="str">
        <f t="shared" si="8"/>
        <v xml:space="preserve"> </v>
      </c>
      <c r="O67" s="494" t="str">
        <f>IF('FEN 2019'!A256=1,'FEN 2019'!F256," ")</f>
        <v xml:space="preserve">Construcția rețelei de canalizare din s. Sagaidac, r.Cimișlia </v>
      </c>
      <c r="P67" s="308" t="s">
        <v>1350</v>
      </c>
      <c r="Q67" s="308" t="s">
        <v>1350</v>
      </c>
      <c r="R67" s="308" t="s">
        <v>1344</v>
      </c>
      <c r="S67" s="306" t="s">
        <v>1350</v>
      </c>
      <c r="T67" s="128" t="str">
        <f>IF('FEN 2019'!A256=1,'FEN 2019'!G256," ")</f>
        <v>Primăria Sagaidac, r.Cimișlia</v>
      </c>
      <c r="U67" s="298" t="str">
        <f>IF('FEN 2019'!A256=1,'FEN 2019'!E256, " ")</f>
        <v>Sagaidac</v>
      </c>
      <c r="V67" s="298" t="str">
        <f>IF('FEN 2019'!A256, 'FEN 2019'!H256, " ")</f>
        <v>Cimișlia</v>
      </c>
      <c r="W67" s="295">
        <f>IF('FEN 2019'!A256=1, 'FEN 2019'!I256, 0)</f>
        <v>6182775</v>
      </c>
      <c r="X67" s="295">
        <f>IF('FEN 2019'!A256=1, 'FEN 2019'!K256, 0)</f>
        <v>927416.25</v>
      </c>
      <c r="Y67" s="296">
        <f t="shared" si="41"/>
        <v>0.15</v>
      </c>
      <c r="Z67" s="295">
        <f>IF('FEN 2019'!A256=1, 'FEN 2019'!J256, 0)</f>
        <v>5249114</v>
      </c>
      <c r="AA67" s="296">
        <f t="shared" si="42"/>
        <v>0.84898997618383332</v>
      </c>
      <c r="AB67" s="295">
        <f>IF('FEN 2019'!A256=1, 'FEN 2019'!L256, 0)</f>
        <v>4940446.83</v>
      </c>
      <c r="AC67" s="296">
        <f t="shared" si="43"/>
        <v>0.79906624937831316</v>
      </c>
      <c r="AD67" s="295">
        <f>IF('FEN 2019'!A256=1, 'FEN 2019'!M256, 0)</f>
        <v>308667.16999999993</v>
      </c>
      <c r="AE67" s="296">
        <f t="shared" si="44"/>
        <v>4.9923726805520166E-2</v>
      </c>
      <c r="AF67" s="295">
        <f>IF('FEN 2019'!A256=1, 'FEN 2019'!N256, 0)</f>
        <v>933661</v>
      </c>
      <c r="AG67" s="296">
        <f t="shared" si="45"/>
        <v>0.15101002381616668</v>
      </c>
      <c r="AH67" s="296">
        <f t="shared" si="46"/>
        <v>0.94906624937831319</v>
      </c>
    </row>
    <row r="68" spans="1:34" ht="20.100000000000001" customHeight="1">
      <c r="A68" s="128">
        <v>66</v>
      </c>
      <c r="B68" s="128">
        <f>IF('FEN 2019'!$A261=1,'FEN 2019'!B261, " ")</f>
        <v>2014</v>
      </c>
      <c r="C68" s="128">
        <f>IF('FEN 2019'!$A261=1,'FEN 2019'!C261, " ")</f>
        <v>2018</v>
      </c>
      <c r="D68" s="301" t="str">
        <f t="shared" si="47"/>
        <v xml:space="preserve"> </v>
      </c>
      <c r="E68" s="301" t="str">
        <f t="shared" si="47"/>
        <v xml:space="preserve"> </v>
      </c>
      <c r="F68" s="301" t="str">
        <f t="shared" si="47"/>
        <v xml:space="preserve"> </v>
      </c>
      <c r="G68" s="301" t="str">
        <f t="shared" si="47"/>
        <v>1</v>
      </c>
      <c r="H68" s="301" t="str">
        <f t="shared" si="47"/>
        <v>1</v>
      </c>
      <c r="I68" s="301" t="str">
        <f t="shared" si="47"/>
        <v>1</v>
      </c>
      <c r="J68" s="301" t="str">
        <f t="shared" si="47"/>
        <v>1</v>
      </c>
      <c r="K68" s="301" t="str">
        <f t="shared" si="47"/>
        <v>1</v>
      </c>
      <c r="L68" s="301" t="str">
        <f t="shared" si="47"/>
        <v xml:space="preserve"> </v>
      </c>
      <c r="M68" s="296" t="str">
        <f t="shared" si="48"/>
        <v xml:space="preserve"> </v>
      </c>
      <c r="N68" s="296" t="str">
        <f t="shared" ref="N68:N131" si="49">IF(AH68&lt;0.3, AH68, " ")</f>
        <v xml:space="preserve"> </v>
      </c>
      <c r="O68" s="494" t="str">
        <f>IF('FEN 2019'!A261=1,'FEN 2019'!F261," ")</f>
        <v xml:space="preserve">Alimentarea cu apă şi canalizare a satelor Sagaidacul Nou și Porumbrei din com. Porumbrei, r. Cimişlia                                                                </v>
      </c>
      <c r="P68" s="308" t="s">
        <v>1350</v>
      </c>
      <c r="Q68" s="308" t="s">
        <v>1344</v>
      </c>
      <c r="R68" s="308" t="s">
        <v>1344</v>
      </c>
      <c r="S68" s="306" t="s">
        <v>1350</v>
      </c>
      <c r="T68" s="128" t="str">
        <f>IF('FEN 2019'!A261=1,'FEN 2019'!G261," ")</f>
        <v>Primăria com. Porumbrei, r. Cimişlia</v>
      </c>
      <c r="U68" s="298" t="str">
        <f>IF('FEN 2019'!A261=1,'FEN 2019'!E261, " ")</f>
        <v>Porumbrei</v>
      </c>
      <c r="V68" s="298" t="str">
        <f>IF('FEN 2019'!A261, 'FEN 2019'!H261, " ")</f>
        <v>Cimișlia</v>
      </c>
      <c r="W68" s="295">
        <f>IF('FEN 2019'!A261=1, 'FEN 2019'!I261, 0)</f>
        <v>19460524.109999999</v>
      </c>
      <c r="X68" s="295">
        <f>IF('FEN 2019'!A261=1, 'FEN 2019'!K261, 0)</f>
        <v>2919078.6164999995</v>
      </c>
      <c r="Y68" s="296">
        <f t="shared" si="41"/>
        <v>0.15</v>
      </c>
      <c r="Z68" s="295">
        <f>IF('FEN 2019'!A261=1, 'FEN 2019'!J261, 0)</f>
        <v>6500000</v>
      </c>
      <c r="AA68" s="296">
        <f t="shared" si="42"/>
        <v>0.33400950371423477</v>
      </c>
      <c r="AB68" s="295">
        <f>IF('FEN 2019'!A261=1, 'FEN 2019'!L261, 0)</f>
        <v>6250000</v>
      </c>
      <c r="AC68" s="296">
        <f t="shared" si="43"/>
        <v>0.32116298434061036</v>
      </c>
      <c r="AD68" s="295">
        <f>IF('FEN 2019'!A261=1, 'FEN 2019'!M261, 0)</f>
        <v>250000</v>
      </c>
      <c r="AE68" s="296">
        <f t="shared" si="44"/>
        <v>1.2846519373624413E-2</v>
      </c>
      <c r="AF68" s="295">
        <f>IF('FEN 2019'!A261=1, 'FEN 2019'!N261, 0)</f>
        <v>12960524.109999999</v>
      </c>
      <c r="AG68" s="296">
        <f t="shared" si="45"/>
        <v>0.66599049628576523</v>
      </c>
      <c r="AH68" s="296">
        <f t="shared" si="46"/>
        <v>0.47116298434061032</v>
      </c>
    </row>
    <row r="69" spans="1:34" ht="20.100000000000001" customHeight="1">
      <c r="A69" s="128">
        <v>67</v>
      </c>
      <c r="B69" s="128">
        <f>IF('FEN 2019'!$A268=1,'FEN 2019'!B268, " ")</f>
        <v>2014</v>
      </c>
      <c r="C69" s="128">
        <f>IF('FEN 2019'!$A268=1,'FEN 2019'!C268, " ")</f>
        <v>2018</v>
      </c>
      <c r="D69" s="301" t="str">
        <f t="shared" si="47"/>
        <v xml:space="preserve"> </v>
      </c>
      <c r="E69" s="301" t="str">
        <f t="shared" si="47"/>
        <v xml:space="preserve"> </v>
      </c>
      <c r="F69" s="301" t="str">
        <f t="shared" si="47"/>
        <v xml:space="preserve"> </v>
      </c>
      <c r="G69" s="301" t="str">
        <f t="shared" si="47"/>
        <v>1</v>
      </c>
      <c r="H69" s="301" t="str">
        <f t="shared" si="47"/>
        <v>1</v>
      </c>
      <c r="I69" s="301" t="str">
        <f t="shared" si="47"/>
        <v>1</v>
      </c>
      <c r="J69" s="301" t="str">
        <f t="shared" si="47"/>
        <v>1</v>
      </c>
      <c r="K69" s="301" t="str">
        <f t="shared" si="47"/>
        <v>1</v>
      </c>
      <c r="L69" s="301" t="str">
        <f t="shared" si="47"/>
        <v xml:space="preserve"> </v>
      </c>
      <c r="M69" s="296" t="str">
        <f t="shared" si="48"/>
        <v xml:space="preserve"> </v>
      </c>
      <c r="N69" s="296" t="str">
        <f t="shared" si="49"/>
        <v xml:space="preserve"> </v>
      </c>
      <c r="O69" s="494" t="str">
        <f>IF('FEN 2019'!A268=1,'FEN 2019'!F268," ")</f>
        <v xml:space="preserve">Construcția rețelelor de canalizare și a unei stații de pompare în partea de nord-vest a orașului Cimișlia                     </v>
      </c>
      <c r="P69" s="308" t="s">
        <v>1350</v>
      </c>
      <c r="Q69" s="308" t="s">
        <v>1350</v>
      </c>
      <c r="R69" s="308" t="s">
        <v>1344</v>
      </c>
      <c r="S69" s="306" t="s">
        <v>1350</v>
      </c>
      <c r="T69" s="128" t="str">
        <f>IF('FEN 2019'!A268=1,'FEN 2019'!G268," ")</f>
        <v>Primăria orașului Cimișlia</v>
      </c>
      <c r="U69" s="298" t="str">
        <f>IF('FEN 2019'!A268=1,'FEN 2019'!E268, " ")</f>
        <v>Cimislia</v>
      </c>
      <c r="V69" s="298" t="str">
        <f>IF('FEN 2019'!A268, 'FEN 2019'!H268, " ")</f>
        <v>Cimișlia</v>
      </c>
      <c r="W69" s="295">
        <f>IF('FEN 2019'!A268=1, 'FEN 2019'!I268, 0)</f>
        <v>12409685</v>
      </c>
      <c r="X69" s="295">
        <f>IF('FEN 2019'!A268=1, 'FEN 2019'!K268, 0)</f>
        <v>1861452.75</v>
      </c>
      <c r="Y69" s="296">
        <f t="shared" si="41"/>
        <v>0.15</v>
      </c>
      <c r="Z69" s="295">
        <f>IF('FEN 2019'!A268=1, 'FEN 2019'!J268, 0)</f>
        <v>11580744</v>
      </c>
      <c r="AA69" s="296">
        <f t="shared" si="42"/>
        <v>0.93320209175333624</v>
      </c>
      <c r="AB69" s="295">
        <f>IF('FEN 2019'!A268=1, 'FEN 2019'!L268, 0)</f>
        <v>8279751.9900000002</v>
      </c>
      <c r="AC69" s="296">
        <f t="shared" si="43"/>
        <v>0.66720081855421798</v>
      </c>
      <c r="AD69" s="295">
        <f>IF('FEN 2019'!A268=1, 'FEN 2019'!M268, 0)</f>
        <v>3300992.01</v>
      </c>
      <c r="AE69" s="296">
        <f t="shared" si="44"/>
        <v>0.26600127319911826</v>
      </c>
      <c r="AF69" s="295">
        <f>IF('FEN 2019'!A268=1, 'FEN 2019'!N268, 0)</f>
        <v>828941</v>
      </c>
      <c r="AG69" s="296">
        <f t="shared" si="45"/>
        <v>6.679790824666379E-2</v>
      </c>
      <c r="AH69" s="296">
        <f t="shared" si="46"/>
        <v>0.817200818554218</v>
      </c>
    </row>
    <row r="70" spans="1:34" ht="20.100000000000001" customHeight="1">
      <c r="A70" s="128">
        <v>68</v>
      </c>
      <c r="B70" s="128">
        <f>IF('FEN 2019'!$A275=1,'FEN 2019'!B275, " ")</f>
        <v>2015</v>
      </c>
      <c r="C70" s="128">
        <f>IF('FEN 2019'!$A275=1,'FEN 2019'!C275, " ")</f>
        <v>2015</v>
      </c>
      <c r="D70" s="301" t="str">
        <f t="shared" si="47"/>
        <v xml:space="preserve"> </v>
      </c>
      <c r="E70" s="301" t="str">
        <f t="shared" si="47"/>
        <v xml:space="preserve"> </v>
      </c>
      <c r="F70" s="301" t="str">
        <f t="shared" si="47"/>
        <v xml:space="preserve"> </v>
      </c>
      <c r="G70" s="301" t="str">
        <f t="shared" si="47"/>
        <v xml:space="preserve"> </v>
      </c>
      <c r="H70" s="301" t="str">
        <f t="shared" si="47"/>
        <v>1</v>
      </c>
      <c r="I70" s="301" t="str">
        <f t="shared" si="47"/>
        <v xml:space="preserve"> </v>
      </c>
      <c r="J70" s="301" t="str">
        <f t="shared" ref="D70:L77" si="50">IF(AND($B70&gt;=J$2-$C70+$B70,$C70&lt;=J$2+$C70-$B70),"1"," ")</f>
        <v xml:space="preserve"> </v>
      </c>
      <c r="K70" s="301" t="str">
        <f t="shared" si="50"/>
        <v xml:space="preserve"> </v>
      </c>
      <c r="L70" s="301" t="str">
        <f t="shared" si="50"/>
        <v xml:space="preserve"> </v>
      </c>
      <c r="M70" s="296" t="str">
        <f t="shared" si="48"/>
        <v xml:space="preserve"> </v>
      </c>
      <c r="N70" s="296">
        <f t="shared" si="49"/>
        <v>0.16139380340026413</v>
      </c>
      <c r="O70" s="494" t="str">
        <f>IF('FEN 2019'!A275=1,'FEN 2019'!F275," ")</f>
        <v xml:space="preserve">Reconstrucţia staţiei de epurare în m. Comrat cu capacitate de 2200 m3/zi  </v>
      </c>
      <c r="P70" s="308" t="s">
        <v>1350</v>
      </c>
      <c r="Q70" s="308" t="s">
        <v>1350</v>
      </c>
      <c r="R70" s="308" t="s">
        <v>1350</v>
      </c>
      <c r="S70" s="308" t="s">
        <v>1344</v>
      </c>
      <c r="T70" s="128" t="str">
        <f>IF('FEN 2019'!A275=1,'FEN 2019'!G275," ")</f>
        <v>Primaria mun. Comrat</v>
      </c>
      <c r="U70" s="298" t="str">
        <f>IF('FEN 2019'!A275=1,'FEN 2019'!E275, " ")</f>
        <v>Comrat</v>
      </c>
      <c r="V70" s="298" t="str">
        <f>IF('FEN 2019'!A275, 'FEN 2019'!H275, " ")</f>
        <v>Comrat</v>
      </c>
      <c r="W70" s="295">
        <f>IF('FEN 2019'!A275=1, 'FEN 2019'!I275, 0)</f>
        <v>17553401</v>
      </c>
      <c r="X70" s="295">
        <f>IF('FEN 2019'!A275=1, 'FEN 2019'!K275, 0)</f>
        <v>2633010.15</v>
      </c>
      <c r="Y70" s="296">
        <f t="shared" si="41"/>
        <v>0.15</v>
      </c>
      <c r="Z70" s="295">
        <f>IF('FEN 2019'!A275=1, 'FEN 2019'!J275, 0)</f>
        <v>2000000</v>
      </c>
      <c r="AA70" s="296">
        <f t="shared" si="42"/>
        <v>0.11393803400264142</v>
      </c>
      <c r="AB70" s="295">
        <f>IF('FEN 2019'!A275=1, 'FEN 2019'!L275, 0)</f>
        <v>200000</v>
      </c>
      <c r="AC70" s="296">
        <f t="shared" si="43"/>
        <v>1.1393803400264142E-2</v>
      </c>
      <c r="AD70" s="295">
        <f>IF('FEN 2019'!A275=1, 'FEN 2019'!M275, 0)</f>
        <v>1800000</v>
      </c>
      <c r="AE70" s="296">
        <f t="shared" si="44"/>
        <v>0.10254423060237729</v>
      </c>
      <c r="AF70" s="295">
        <f>IF('FEN 2019'!A275=1, 'FEN 2019'!N275, 0)</f>
        <v>15553401</v>
      </c>
      <c r="AG70" s="296">
        <f t="shared" si="45"/>
        <v>0.88606196599735854</v>
      </c>
      <c r="AH70" s="296">
        <f t="shared" si="46"/>
        <v>0.16139380340026413</v>
      </c>
    </row>
    <row r="71" spans="1:34" ht="20.100000000000001" customHeight="1">
      <c r="A71" s="128">
        <v>69</v>
      </c>
      <c r="B71" s="128">
        <f>IF('FEN 2019'!$A277=1,'FEN 2019'!B277, " ")</f>
        <v>2014</v>
      </c>
      <c r="C71" s="128">
        <f>IF('FEN 2019'!$A277=1,'FEN 2019'!C277, " ")</f>
        <v>2016</v>
      </c>
      <c r="D71" s="301" t="str">
        <f t="shared" si="50"/>
        <v xml:space="preserve"> </v>
      </c>
      <c r="E71" s="301" t="str">
        <f t="shared" si="50"/>
        <v xml:space="preserve"> </v>
      </c>
      <c r="F71" s="301" t="str">
        <f t="shared" si="50"/>
        <v xml:space="preserve"> </v>
      </c>
      <c r="G71" s="301" t="str">
        <f t="shared" si="50"/>
        <v>1</v>
      </c>
      <c r="H71" s="301" t="str">
        <f t="shared" si="50"/>
        <v>1</v>
      </c>
      <c r="I71" s="301" t="str">
        <f t="shared" si="50"/>
        <v>1</v>
      </c>
      <c r="J71" s="301" t="str">
        <f t="shared" si="50"/>
        <v xml:space="preserve"> </v>
      </c>
      <c r="K71" s="301" t="str">
        <f t="shared" si="50"/>
        <v xml:space="preserve"> </v>
      </c>
      <c r="L71" s="301" t="str">
        <f t="shared" si="50"/>
        <v xml:space="preserve"> </v>
      </c>
      <c r="M71" s="296" t="str">
        <f t="shared" si="48"/>
        <v xml:space="preserve"> </v>
      </c>
      <c r="N71" s="296" t="str">
        <f t="shared" si="49"/>
        <v xml:space="preserve"> </v>
      </c>
      <c r="O71" s="494" t="str">
        <f>IF('FEN 2019'!A277=1,'FEN 2019'!F277," ")</f>
        <v xml:space="preserve">Construcţia turnului de apă si a reţelelor de apeduct in or. Comrat </v>
      </c>
      <c r="P71" s="308" t="s">
        <v>1350</v>
      </c>
      <c r="Q71" s="308" t="s">
        <v>1344</v>
      </c>
      <c r="R71" s="308" t="s">
        <v>1350</v>
      </c>
      <c r="S71" s="306" t="s">
        <v>1350</v>
      </c>
      <c r="T71" s="128" t="str">
        <f>IF('FEN 2019'!A277=1,'FEN 2019'!G277," ")</f>
        <v>Întreprinderea Municipală "Su - Canal"  or. Comrat</v>
      </c>
      <c r="U71" s="298" t="str">
        <f>IF('FEN 2019'!A277=1,'FEN 2019'!E277, " ")</f>
        <v>Comrat</v>
      </c>
      <c r="V71" s="298" t="str">
        <f>IF('FEN 2019'!A277, 'FEN 2019'!H277, " ")</f>
        <v>Comrat</v>
      </c>
      <c r="W71" s="295">
        <f>IF('FEN 2019'!A277=1, 'FEN 2019'!I277, 0)</f>
        <v>1652695</v>
      </c>
      <c r="X71" s="295">
        <f>IF('FEN 2019'!A277=1, 'FEN 2019'!K277, 0)</f>
        <v>247904.25</v>
      </c>
      <c r="Y71" s="296">
        <f t="shared" si="41"/>
        <v>0.15</v>
      </c>
      <c r="Z71" s="295">
        <f>IF('FEN 2019'!A277=1, 'FEN 2019'!J277, 0)</f>
        <v>1317280</v>
      </c>
      <c r="AA71" s="296">
        <f t="shared" si="42"/>
        <v>0.79704966736149141</v>
      </c>
      <c r="AB71" s="295">
        <f>IF('FEN 2019'!A277=1, 'FEN 2019'!L277, 0)</f>
        <v>1217000</v>
      </c>
      <c r="AC71" s="296">
        <f t="shared" si="43"/>
        <v>0.73637301498461605</v>
      </c>
      <c r="AD71" s="295">
        <f>IF('FEN 2019'!A277=1, 'FEN 2019'!M277, 0)</f>
        <v>100280</v>
      </c>
      <c r="AE71" s="296">
        <f t="shared" si="44"/>
        <v>6.0676652376875348E-2</v>
      </c>
      <c r="AF71" s="295">
        <f>IF('FEN 2019'!A277=1, 'FEN 2019'!N277, 0)</f>
        <v>335415</v>
      </c>
      <c r="AG71" s="296">
        <f t="shared" si="45"/>
        <v>0.20295033263850862</v>
      </c>
      <c r="AH71" s="296">
        <f t="shared" si="46"/>
        <v>0.88637301498461607</v>
      </c>
    </row>
    <row r="72" spans="1:34" ht="20.100000000000001" customHeight="1">
      <c r="A72" s="128">
        <v>70</v>
      </c>
      <c r="B72" s="128">
        <f>IF('FEN 2019'!$A280=1,'FEN 2019'!B280, " ")</f>
        <v>2016</v>
      </c>
      <c r="C72" s="128">
        <f>IF('FEN 2019'!$A280=1,'FEN 2019'!C280, " ")</f>
        <v>2016</v>
      </c>
      <c r="D72" s="301" t="str">
        <f t="shared" si="50"/>
        <v xml:space="preserve"> </v>
      </c>
      <c r="E72" s="301" t="str">
        <f t="shared" si="50"/>
        <v xml:space="preserve"> </v>
      </c>
      <c r="F72" s="301" t="str">
        <f t="shared" si="50"/>
        <v xml:space="preserve"> </v>
      </c>
      <c r="G72" s="301" t="str">
        <f t="shared" si="50"/>
        <v xml:space="preserve"> </v>
      </c>
      <c r="H72" s="301" t="str">
        <f t="shared" si="50"/>
        <v xml:space="preserve"> </v>
      </c>
      <c r="I72" s="301" t="str">
        <f t="shared" si="50"/>
        <v>1</v>
      </c>
      <c r="J72" s="301" t="str">
        <f t="shared" si="50"/>
        <v xml:space="preserve"> </v>
      </c>
      <c r="K72" s="301" t="str">
        <f t="shared" si="50"/>
        <v xml:space="preserve"> </v>
      </c>
      <c r="L72" s="301" t="str">
        <f t="shared" si="50"/>
        <v xml:space="preserve"> </v>
      </c>
      <c r="M72" s="296" t="str">
        <f t="shared" si="48"/>
        <v xml:space="preserve"> </v>
      </c>
      <c r="N72" s="296" t="str">
        <f t="shared" si="49"/>
        <v xml:space="preserve"> </v>
      </c>
      <c r="O72" s="494" t="str">
        <f>IF('FEN 2019'!A280=1,'FEN 2019'!F280," ")</f>
        <v>Staţia de epurare şi sistemului de canalizare a gimnaziului-grădiniţă de copii "Marco Vovcioc" a s. Ferapontievca, r. Comrat</v>
      </c>
      <c r="P72" s="308" t="s">
        <v>1350</v>
      </c>
      <c r="Q72" s="308" t="s">
        <v>1350</v>
      </c>
      <c r="R72" s="308" t="s">
        <v>1344</v>
      </c>
      <c r="S72" s="306" t="s">
        <v>1350</v>
      </c>
      <c r="T72" s="128" t="str">
        <f>IF('FEN 2019'!A280=1,'FEN 2019'!G280," ")</f>
        <v>UTA Găgăuzia, s. Ferapontievca,                  r. Comrat</v>
      </c>
      <c r="U72" s="298" t="str">
        <f>IF('FEN 2019'!A280=1,'FEN 2019'!E280, " ")</f>
        <v>Comrat</v>
      </c>
      <c r="V72" s="298" t="str">
        <f>IF('FEN 2019'!A280, 'FEN 2019'!H280, " ")</f>
        <v>Comrat</v>
      </c>
      <c r="W72" s="295">
        <f>IF('FEN 2019'!A280=1, 'FEN 2019'!I280, 0)</f>
        <v>884800</v>
      </c>
      <c r="X72" s="295">
        <f>IF('FEN 2019'!A280=1, 'FEN 2019'!K280, 0)</f>
        <v>132720</v>
      </c>
      <c r="Y72" s="296">
        <f t="shared" si="41"/>
        <v>0.15</v>
      </c>
      <c r="Z72" s="295">
        <f>IF('FEN 2019'!A280=1, 'FEN 2019'!J280, 0)</f>
        <v>619360</v>
      </c>
      <c r="AA72" s="296">
        <f t="shared" si="42"/>
        <v>0.7</v>
      </c>
      <c r="AB72" s="295">
        <f>IF('FEN 2019'!A280=1, 'FEN 2019'!L280, 0)</f>
        <v>557424</v>
      </c>
      <c r="AC72" s="296">
        <f t="shared" si="43"/>
        <v>0.63</v>
      </c>
      <c r="AD72" s="295">
        <f>IF('FEN 2019'!A280=1, 'FEN 2019'!M280, 0)</f>
        <v>61936</v>
      </c>
      <c r="AE72" s="296">
        <f t="shared" si="44"/>
        <v>7.0000000000000007E-2</v>
      </c>
      <c r="AF72" s="295">
        <f>IF('FEN 2019'!A280=1, 'FEN 2019'!N280, 0)</f>
        <v>265440</v>
      </c>
      <c r="AG72" s="296">
        <f t="shared" si="45"/>
        <v>0.3</v>
      </c>
      <c r="AH72" s="296">
        <f t="shared" si="46"/>
        <v>0.78</v>
      </c>
    </row>
    <row r="73" spans="1:34" ht="20.100000000000001" customHeight="1">
      <c r="A73" s="128">
        <v>71</v>
      </c>
      <c r="B73" s="128">
        <f>IF('FEN 2019'!$A282=1,'FEN 2019'!B282, " ")</f>
        <v>2013</v>
      </c>
      <c r="C73" s="128">
        <f>IF('FEN 2019'!$A282=1,'FEN 2019'!C282, " ")</f>
        <v>2018</v>
      </c>
      <c r="D73" s="301" t="str">
        <f t="shared" si="50"/>
        <v xml:space="preserve"> </v>
      </c>
      <c r="E73" s="301" t="str">
        <f t="shared" si="50"/>
        <v xml:space="preserve"> </v>
      </c>
      <c r="F73" s="301" t="str">
        <f t="shared" si="50"/>
        <v>1</v>
      </c>
      <c r="G73" s="301" t="str">
        <f t="shared" si="50"/>
        <v>1</v>
      </c>
      <c r="H73" s="301" t="str">
        <f t="shared" si="50"/>
        <v>1</v>
      </c>
      <c r="I73" s="301" t="str">
        <f t="shared" si="50"/>
        <v>1</v>
      </c>
      <c r="J73" s="301" t="str">
        <f t="shared" si="50"/>
        <v>1</v>
      </c>
      <c r="K73" s="301" t="str">
        <f t="shared" si="50"/>
        <v>1</v>
      </c>
      <c r="L73" s="301" t="str">
        <f t="shared" si="50"/>
        <v xml:space="preserve"> </v>
      </c>
      <c r="M73" s="296" t="str">
        <f t="shared" si="48"/>
        <v xml:space="preserve"> </v>
      </c>
      <c r="N73" s="296">
        <f t="shared" si="49"/>
        <v>0.28222124282148653</v>
      </c>
      <c r="O73" s="494" t="str">
        <f>IF('FEN 2019'!A282=1,'FEN 2019'!F282," ")</f>
        <v xml:space="preserve">Canalizarea comunei Svetlîi                                       </v>
      </c>
      <c r="P73" s="308" t="s">
        <v>1350</v>
      </c>
      <c r="Q73" s="308" t="s">
        <v>1350</v>
      </c>
      <c r="R73" s="308" t="s">
        <v>1344</v>
      </c>
      <c r="S73" s="306" t="s">
        <v>1350</v>
      </c>
      <c r="T73" s="128" t="str">
        <f>IF('FEN 2019'!A282=1,'FEN 2019'!G282," ")</f>
        <v>Primăria Svetlîi, r. Comrat</v>
      </c>
      <c r="U73" s="298" t="str">
        <f>IF('FEN 2019'!A282=1,'FEN 2019'!E282, " ")</f>
        <v>Svetlii</v>
      </c>
      <c r="V73" s="298" t="str">
        <f>IF('FEN 2019'!A282, 'FEN 2019'!H282, " ")</f>
        <v>Comrat</v>
      </c>
      <c r="W73" s="295">
        <f>IF('FEN 2019'!A282=1, 'FEN 2019'!I282, 0)</f>
        <v>17872607</v>
      </c>
      <c r="X73" s="295">
        <f>IF('FEN 2019'!A282=1, 'FEN 2019'!K282, 0)</f>
        <v>2680891.0499999998</v>
      </c>
      <c r="Y73" s="296">
        <f t="shared" si="41"/>
        <v>0.15</v>
      </c>
      <c r="Z73" s="295">
        <f>IF('FEN 2019'!A282=1, 'FEN 2019'!J282, 0)</f>
        <v>4000000</v>
      </c>
      <c r="AA73" s="296">
        <f t="shared" si="42"/>
        <v>0.2238061856336907</v>
      </c>
      <c r="AB73" s="295">
        <f>IF('FEN 2019'!A282=1, 'FEN 2019'!L282, 0)</f>
        <v>2363138.31</v>
      </c>
      <c r="AC73" s="296">
        <f t="shared" si="43"/>
        <v>0.13222124282148653</v>
      </c>
      <c r="AD73" s="295">
        <f>IF('FEN 2019'!A282=1, 'FEN 2019'!M282, 0)</f>
        <v>1636861.69</v>
      </c>
      <c r="AE73" s="296">
        <f t="shared" si="44"/>
        <v>9.1584942812204168E-2</v>
      </c>
      <c r="AF73" s="295">
        <f>IF('FEN 2019'!A282=1, 'FEN 2019'!N282, 0)</f>
        <v>13872607</v>
      </c>
      <c r="AG73" s="296">
        <f t="shared" si="45"/>
        <v>0.7761938143663093</v>
      </c>
      <c r="AH73" s="296">
        <f t="shared" si="46"/>
        <v>0.28222124282148653</v>
      </c>
    </row>
    <row r="74" spans="1:34" ht="20.100000000000001" customHeight="1">
      <c r="A74" s="128">
        <v>72</v>
      </c>
      <c r="B74" s="128">
        <f>IF('FEN 2019'!$A285=1,'FEN 2019'!B285, " ")</f>
        <v>2015</v>
      </c>
      <c r="C74" s="128">
        <f>IF('FEN 2019'!$A285=1,'FEN 2019'!C285, " ")</f>
        <v>2018</v>
      </c>
      <c r="D74" s="301" t="str">
        <f t="shared" si="50"/>
        <v xml:space="preserve"> </v>
      </c>
      <c r="E74" s="301" t="str">
        <f t="shared" si="50"/>
        <v xml:space="preserve"> </v>
      </c>
      <c r="F74" s="301" t="str">
        <f t="shared" si="50"/>
        <v xml:space="preserve"> </v>
      </c>
      <c r="G74" s="301" t="str">
        <f t="shared" si="50"/>
        <v xml:space="preserve"> </v>
      </c>
      <c r="H74" s="301" t="str">
        <f t="shared" si="50"/>
        <v>1</v>
      </c>
      <c r="I74" s="301" t="str">
        <f t="shared" si="50"/>
        <v>1</v>
      </c>
      <c r="J74" s="301" t="str">
        <f t="shared" si="50"/>
        <v>1</v>
      </c>
      <c r="K74" s="301" t="str">
        <f t="shared" si="50"/>
        <v>1</v>
      </c>
      <c r="L74" s="301" t="str">
        <f t="shared" si="50"/>
        <v xml:space="preserve"> </v>
      </c>
      <c r="M74" s="296" t="str">
        <f t="shared" si="48"/>
        <v xml:space="preserve"> </v>
      </c>
      <c r="N74" s="296" t="str">
        <f t="shared" si="49"/>
        <v xml:space="preserve"> </v>
      </c>
      <c r="O74" s="494" t="str">
        <f>IF('FEN 2019'!A285=1,'FEN 2019'!F285," ")</f>
        <v xml:space="preserve">Construcția sistemului de canalizare în s. Chioselia Rusă, r Comrat </v>
      </c>
      <c r="P74" s="308" t="s">
        <v>1350</v>
      </c>
      <c r="Q74" s="308" t="s">
        <v>1350</v>
      </c>
      <c r="R74" s="308" t="s">
        <v>1344</v>
      </c>
      <c r="S74" s="306" t="s">
        <v>1350</v>
      </c>
      <c r="T74" s="128" t="str">
        <f>IF('FEN 2019'!A285=1,'FEN 2019'!G285," ")</f>
        <v xml:space="preserve">Primăria Chioselia Rusă, r. Comrat </v>
      </c>
      <c r="U74" s="298" t="str">
        <f>IF('FEN 2019'!A285=1,'FEN 2019'!E285, " ")</f>
        <v>Chioselia Rusa</v>
      </c>
      <c r="V74" s="298" t="str">
        <f>IF('FEN 2019'!A285, 'FEN 2019'!H285, " ")</f>
        <v>Comrat</v>
      </c>
      <c r="W74" s="295">
        <f>IF('FEN 2019'!A285=1, 'FEN 2019'!I285, 0)</f>
        <v>7239514</v>
      </c>
      <c r="X74" s="295">
        <f>IF('FEN 2019'!A285=1, 'FEN 2019'!K285, 0)</f>
        <v>1085927.1000000001</v>
      </c>
      <c r="Y74" s="296">
        <f t="shared" si="41"/>
        <v>0.15000000000000002</v>
      </c>
      <c r="Z74" s="295">
        <f>IF('FEN 2019'!A285=1, 'FEN 2019'!J285, 0)</f>
        <v>6438447</v>
      </c>
      <c r="AA74" s="296">
        <f t="shared" si="42"/>
        <v>0.88934795899282737</v>
      </c>
      <c r="AB74" s="295">
        <f>IF('FEN 2019'!A285=1, 'FEN 2019'!L285, 0)</f>
        <v>4795136.88</v>
      </c>
      <c r="AC74" s="296">
        <f t="shared" si="43"/>
        <v>0.66235618578816202</v>
      </c>
      <c r="AD74" s="295">
        <f>IF('FEN 2019'!A285=1, 'FEN 2019'!M285, 0)</f>
        <v>1643310.12</v>
      </c>
      <c r="AE74" s="296">
        <f t="shared" si="44"/>
        <v>0.2269917732046654</v>
      </c>
      <c r="AF74" s="295">
        <f>IF('FEN 2019'!A285=1, 'FEN 2019'!N285, 0)</f>
        <v>801067</v>
      </c>
      <c r="AG74" s="296">
        <f t="shared" si="45"/>
        <v>0.11065204100717257</v>
      </c>
      <c r="AH74" s="296">
        <f t="shared" si="46"/>
        <v>0.81235618578816204</v>
      </c>
    </row>
    <row r="75" spans="1:34" ht="20.100000000000001" customHeight="1">
      <c r="A75" s="128">
        <v>73</v>
      </c>
      <c r="B75" s="128">
        <f>IF('FEN 2019'!$A289=1,'FEN 2019'!B289, " ")</f>
        <v>2014</v>
      </c>
      <c r="C75" s="128">
        <f>IF('FEN 2019'!$A289=1,'FEN 2019'!C289, " ")</f>
        <v>2018</v>
      </c>
      <c r="D75" s="301" t="str">
        <f t="shared" si="50"/>
        <v xml:space="preserve"> </v>
      </c>
      <c r="E75" s="301" t="str">
        <f t="shared" si="50"/>
        <v xml:space="preserve"> </v>
      </c>
      <c r="F75" s="301" t="str">
        <f t="shared" si="50"/>
        <v xml:space="preserve"> </v>
      </c>
      <c r="G75" s="301" t="str">
        <f t="shared" si="50"/>
        <v>1</v>
      </c>
      <c r="H75" s="301" t="str">
        <f t="shared" si="50"/>
        <v>1</v>
      </c>
      <c r="I75" s="301" t="str">
        <f t="shared" si="50"/>
        <v>1</v>
      </c>
      <c r="J75" s="301" t="str">
        <f t="shared" si="50"/>
        <v>1</v>
      </c>
      <c r="K75" s="301" t="str">
        <f t="shared" si="50"/>
        <v>1</v>
      </c>
      <c r="L75" s="301" t="str">
        <f t="shared" si="50"/>
        <v xml:space="preserve"> </v>
      </c>
      <c r="M75" s="296" t="str">
        <f t="shared" si="48"/>
        <v xml:space="preserve"> </v>
      </c>
      <c r="N75" s="296" t="str">
        <f t="shared" si="49"/>
        <v xml:space="preserve"> </v>
      </c>
      <c r="O75" s="494" t="str">
        <f>IF('FEN 2019'!A289=1,'FEN 2019'!F289," ")</f>
        <v xml:space="preserve">Construcţia sistemului de apeduct, canalizare şi epurare în s. Congazcicul de Sus  </v>
      </c>
      <c r="P75" s="308" t="s">
        <v>1350</v>
      </c>
      <c r="Q75" s="308" t="s">
        <v>1344</v>
      </c>
      <c r="R75" s="308" t="s">
        <v>1344</v>
      </c>
      <c r="S75" s="308" t="s">
        <v>1344</v>
      </c>
      <c r="T75" s="128" t="str">
        <f>IF('FEN 2019'!A289=1,'FEN 2019'!G289," ")</f>
        <v>Primăria Congazcicul de Sus, r. Comrat</v>
      </c>
      <c r="U75" s="298" t="str">
        <f>IF('FEN 2019'!A289=1,'FEN 2019'!E289, " ")</f>
        <v>Congazcicul de Sus</v>
      </c>
      <c r="V75" s="298" t="str">
        <f>IF('FEN 2019'!A289, 'FEN 2019'!H289, " ")</f>
        <v>Comrat</v>
      </c>
      <c r="W75" s="295">
        <f>IF('FEN 2019'!A289=1, 'FEN 2019'!I289, 0)</f>
        <v>29480000</v>
      </c>
      <c r="X75" s="295">
        <f>IF('FEN 2019'!A289=1, 'FEN 2019'!K289, 0)</f>
        <v>4422000</v>
      </c>
      <c r="Y75" s="296">
        <f t="shared" si="41"/>
        <v>0.15</v>
      </c>
      <c r="Z75" s="295">
        <f>IF('FEN 2019'!A289=1, 'FEN 2019'!J289, 0)</f>
        <v>8859120</v>
      </c>
      <c r="AA75" s="296">
        <f t="shared" si="42"/>
        <v>0.30051289009497967</v>
      </c>
      <c r="AB75" s="295">
        <f>IF('FEN 2019'!A289=1, 'FEN 2019'!L289, 0)</f>
        <v>8855223.1000000015</v>
      </c>
      <c r="AC75" s="296">
        <f t="shared" si="43"/>
        <v>0.30038070217096341</v>
      </c>
      <c r="AD75" s="295">
        <f>IF('FEN 2019'!A289=1, 'FEN 2019'!M289, 0)</f>
        <v>3896.8999999985099</v>
      </c>
      <c r="AE75" s="296">
        <f t="shared" si="44"/>
        <v>1.3218792401623167E-4</v>
      </c>
      <c r="AF75" s="295">
        <f>IF('FEN 2019'!A289=1, 'FEN 2019'!N289, 0)</f>
        <v>20620880</v>
      </c>
      <c r="AG75" s="296">
        <f t="shared" si="45"/>
        <v>0.69948710990502039</v>
      </c>
      <c r="AH75" s="296">
        <f t="shared" si="46"/>
        <v>0.45038070217096343</v>
      </c>
    </row>
    <row r="76" spans="1:34" ht="20.100000000000001" customHeight="1">
      <c r="A76" s="128">
        <v>74</v>
      </c>
      <c r="B76" s="128">
        <f>IF('FEN 2019'!$A294=1,'FEN 2019'!B294, " ")</f>
        <v>2013</v>
      </c>
      <c r="C76" s="128">
        <f>IF('FEN 2019'!$A294=1,'FEN 2019'!C294, " ")</f>
        <v>2018</v>
      </c>
      <c r="D76" s="301" t="str">
        <f t="shared" si="50"/>
        <v xml:space="preserve"> </v>
      </c>
      <c r="E76" s="301" t="str">
        <f t="shared" si="50"/>
        <v xml:space="preserve"> </v>
      </c>
      <c r="F76" s="301" t="str">
        <f t="shared" si="50"/>
        <v>1</v>
      </c>
      <c r="G76" s="301" t="str">
        <f t="shared" si="50"/>
        <v>1</v>
      </c>
      <c r="H76" s="301" t="str">
        <f t="shared" si="50"/>
        <v>1</v>
      </c>
      <c r="I76" s="301" t="str">
        <f t="shared" si="50"/>
        <v>1</v>
      </c>
      <c r="J76" s="301" t="str">
        <f t="shared" si="50"/>
        <v>1</v>
      </c>
      <c r="K76" s="301" t="str">
        <f t="shared" si="50"/>
        <v>1</v>
      </c>
      <c r="L76" s="301" t="str">
        <f t="shared" si="50"/>
        <v xml:space="preserve"> </v>
      </c>
      <c r="M76" s="296" t="str">
        <f t="shared" si="48"/>
        <v xml:space="preserve"> </v>
      </c>
      <c r="N76" s="296" t="str">
        <f t="shared" si="49"/>
        <v xml:space="preserve"> </v>
      </c>
      <c r="O76" s="494" t="str">
        <f>IF('FEN 2019'!A294=1,'FEN 2019'!F294," ")</f>
        <v>Construcția sistemului  de alimentare cu apă, canalizare și epurare</v>
      </c>
      <c r="P76" s="308" t="s">
        <v>1350</v>
      </c>
      <c r="Q76" s="308" t="s">
        <v>1344</v>
      </c>
      <c r="R76" s="308" t="s">
        <v>1344</v>
      </c>
      <c r="S76" s="308" t="s">
        <v>1344</v>
      </c>
      <c r="T76" s="128" t="str">
        <f>IF('FEN 2019'!A294=1,'FEN 2019'!G294," ")</f>
        <v>Primăria Hîrtopul Mare, r. Criuleni</v>
      </c>
      <c r="U76" s="298" t="str">
        <f>IF('FEN 2019'!A294=1,'FEN 2019'!E294, " ")</f>
        <v>Hirtopul Mare</v>
      </c>
      <c r="V76" s="298" t="str">
        <f>IF('FEN 2019'!A294, 'FEN 2019'!H294, " ")</f>
        <v>Criuleni</v>
      </c>
      <c r="W76" s="295">
        <f>IF('FEN 2019'!A294=1, 'FEN 2019'!I294, 0)</f>
        <v>19090415.350000001</v>
      </c>
      <c r="X76" s="295">
        <f>IF('FEN 2019'!A294=1, 'FEN 2019'!K294, 0)</f>
        <v>2863562.3025000002</v>
      </c>
      <c r="Y76" s="296">
        <f t="shared" si="41"/>
        <v>0.15</v>
      </c>
      <c r="Z76" s="295">
        <f>IF('FEN 2019'!A294=1, 'FEN 2019'!J294, 0)</f>
        <v>13500000</v>
      </c>
      <c r="AA76" s="296">
        <f t="shared" si="42"/>
        <v>0.70716114618218606</v>
      </c>
      <c r="AB76" s="295">
        <f>IF('FEN 2019'!A294=1, 'FEN 2019'!L294, 0)</f>
        <v>11500000.050000001</v>
      </c>
      <c r="AC76" s="296">
        <f t="shared" si="43"/>
        <v>0.60239653455208875</v>
      </c>
      <c r="AD76" s="295">
        <f>IF('FEN 2019'!A294=1, 'FEN 2019'!M294, 0)</f>
        <v>1999999.9499999993</v>
      </c>
      <c r="AE76" s="296">
        <f t="shared" si="44"/>
        <v>0.10476461163009736</v>
      </c>
      <c r="AF76" s="295">
        <f>IF('FEN 2019'!A294=1, 'FEN 2019'!N294, 0)</f>
        <v>4638039</v>
      </c>
      <c r="AG76" s="296">
        <f t="shared" si="45"/>
        <v>0.24295118335390223</v>
      </c>
      <c r="AH76" s="296">
        <f t="shared" si="46"/>
        <v>0.75239653455208877</v>
      </c>
    </row>
    <row r="77" spans="1:34" ht="20.100000000000001" customHeight="1">
      <c r="A77" s="128">
        <v>75</v>
      </c>
      <c r="B77" s="128">
        <f>IF('FEN 2019'!$A301=1,'FEN 2019'!B301, " ")</f>
        <v>2015</v>
      </c>
      <c r="C77" s="128">
        <f>IF('FEN 2019'!$A301=1,'FEN 2019'!C301, " ")</f>
        <v>2019</v>
      </c>
      <c r="D77" s="301" t="str">
        <f t="shared" si="50"/>
        <v xml:space="preserve"> </v>
      </c>
      <c r="E77" s="301" t="str">
        <f t="shared" si="50"/>
        <v xml:space="preserve"> </v>
      </c>
      <c r="F77" s="301" t="str">
        <f t="shared" si="50"/>
        <v xml:space="preserve"> </v>
      </c>
      <c r="G77" s="301" t="str">
        <f t="shared" si="50"/>
        <v xml:space="preserve"> </v>
      </c>
      <c r="H77" s="301" t="str">
        <f t="shared" si="50"/>
        <v>1</v>
      </c>
      <c r="I77" s="301" t="str">
        <f t="shared" si="50"/>
        <v>1</v>
      </c>
      <c r="J77" s="301" t="str">
        <f t="shared" si="50"/>
        <v>1</v>
      </c>
      <c r="K77" s="301" t="str">
        <f t="shared" si="50"/>
        <v>1</v>
      </c>
      <c r="L77" s="301" t="str">
        <f t="shared" si="50"/>
        <v>1</v>
      </c>
      <c r="M77" s="296" t="str">
        <f t="shared" si="48"/>
        <v xml:space="preserve"> </v>
      </c>
      <c r="N77" s="296" t="str">
        <f t="shared" si="49"/>
        <v xml:space="preserve"> </v>
      </c>
      <c r="O77" s="494" t="str">
        <f>IF('FEN 2019'!A301=1,'FEN 2019'!F301," ")</f>
        <v xml:space="preserve">Reţele magistrale de canalizare şi staţia de epurare din s. Işnovăţ           </v>
      </c>
      <c r="P77" s="308" t="s">
        <v>1350</v>
      </c>
      <c r="Q77" s="308" t="s">
        <v>1350</v>
      </c>
      <c r="R77" s="308" t="s">
        <v>1344</v>
      </c>
      <c r="S77" s="308" t="s">
        <v>1344</v>
      </c>
      <c r="T77" s="128" t="str">
        <f>IF('FEN 2019'!A301=1,'FEN 2019'!G301," ")</f>
        <v>Primăria Işnovăţ, r. Criuleni</v>
      </c>
      <c r="U77" s="298" t="str">
        <f>IF('FEN 2019'!A301=1,'FEN 2019'!E301, " ")</f>
        <v>Isnovat</v>
      </c>
      <c r="V77" s="298" t="str">
        <f>IF('FEN 2019'!A301, 'FEN 2019'!H301, " ")</f>
        <v>Criuleni</v>
      </c>
      <c r="W77" s="295">
        <f>IF('FEN 2019'!A301=1, 'FEN 2019'!I301, 0)</f>
        <v>9595318.1600000001</v>
      </c>
      <c r="X77" s="295">
        <f>IF('FEN 2019'!A301=1, 'FEN 2019'!K301, 0)</f>
        <v>1439297.7240000002</v>
      </c>
      <c r="Y77" s="296">
        <f t="shared" ref="Y77:Y93" si="51">X77/W77</f>
        <v>0.15000000000000002</v>
      </c>
      <c r="Z77" s="295">
        <f>IF('FEN 2019'!A301=1, 'FEN 2019'!J301, 0)</f>
        <v>8456724</v>
      </c>
      <c r="AA77" s="296">
        <f t="shared" ref="AA77:AA93" si="52">Z77/W77</f>
        <v>0.88133857147682115</v>
      </c>
      <c r="AB77" s="295">
        <f>IF('FEN 2019'!A301=1, 'FEN 2019'!L301, 0)</f>
        <v>3499999.65</v>
      </c>
      <c r="AC77" s="296">
        <f t="shared" ref="AC77:AC93" si="53">AB77/W77</f>
        <v>0.36476118786664596</v>
      </c>
      <c r="AD77" s="295">
        <f>IF('FEN 2019'!A301=1, 'FEN 2019'!M301, 0)</f>
        <v>4956724.3499999996</v>
      </c>
      <c r="AE77" s="296">
        <f t="shared" ref="AE77:AE93" si="54">AD77/W77</f>
        <v>0.51657738361017513</v>
      </c>
      <c r="AF77" s="295">
        <f>IF('FEN 2019'!A301=1, 'FEN 2019'!N301, 0)</f>
        <v>0</v>
      </c>
      <c r="AG77" s="296">
        <f t="shared" ref="AG77:AG93" si="55">AF77/W77</f>
        <v>0</v>
      </c>
      <c r="AH77" s="296">
        <f t="shared" ref="AH77:AH93" si="56">(AB77+X77)/W77</f>
        <v>0.51476118786664593</v>
      </c>
    </row>
    <row r="78" spans="1:34" ht="20.100000000000001" customHeight="1">
      <c r="A78" s="128">
        <v>76</v>
      </c>
      <c r="B78" s="128">
        <f>IF('FEN 2019'!$A305=1,'FEN 2019'!B305, " ")</f>
        <v>2015</v>
      </c>
      <c r="C78" s="128">
        <f>IF('FEN 2019'!$A305=1,'FEN 2019'!C305, " ")</f>
        <v>2015</v>
      </c>
      <c r="D78" s="301" t="str">
        <f t="shared" ref="D78:L87" si="57">IF(AND($B78&gt;=D$2-$C78+$B78,$C78&lt;=D$2+$C78-$B78),"1"," ")</f>
        <v xml:space="preserve"> </v>
      </c>
      <c r="E78" s="301" t="str">
        <f t="shared" si="57"/>
        <v xml:space="preserve"> </v>
      </c>
      <c r="F78" s="301" t="str">
        <f t="shared" si="57"/>
        <v xml:space="preserve"> </v>
      </c>
      <c r="G78" s="301" t="str">
        <f t="shared" si="57"/>
        <v xml:space="preserve"> </v>
      </c>
      <c r="H78" s="301" t="str">
        <f t="shared" si="57"/>
        <v>1</v>
      </c>
      <c r="I78" s="301" t="str">
        <f t="shared" si="57"/>
        <v xml:space="preserve"> </v>
      </c>
      <c r="J78" s="301" t="str">
        <f t="shared" si="57"/>
        <v xml:space="preserve"> </v>
      </c>
      <c r="K78" s="301" t="str">
        <f t="shared" si="57"/>
        <v xml:space="preserve"> </v>
      </c>
      <c r="L78" s="301" t="str">
        <f t="shared" si="57"/>
        <v xml:space="preserve"> </v>
      </c>
      <c r="M78" s="296" t="str">
        <f t="shared" si="48"/>
        <v xml:space="preserve"> </v>
      </c>
      <c r="N78" s="296" t="str">
        <f t="shared" si="49"/>
        <v xml:space="preserve"> </v>
      </c>
      <c r="O78" s="494" t="str">
        <f>IF('FEN 2019'!A305=1,'FEN 2019'!F305," ")</f>
        <v xml:space="preserve">Reparaţia sistemului de aprovizionare cu apă potabilă a s. Jevreni </v>
      </c>
      <c r="P78" s="308" t="s">
        <v>1350</v>
      </c>
      <c r="Q78" s="308" t="s">
        <v>1344</v>
      </c>
      <c r="R78" s="308" t="s">
        <v>1350</v>
      </c>
      <c r="S78" s="306" t="s">
        <v>1350</v>
      </c>
      <c r="T78" s="128" t="str">
        <f>IF('FEN 2019'!A305=1,'FEN 2019'!G305," ")</f>
        <v>Primăria s. Jevreni, r. Criuleni</v>
      </c>
      <c r="U78" s="298" t="str">
        <f>IF('FEN 2019'!A305=1,'FEN 2019'!E305, " ")</f>
        <v>Jevreni</v>
      </c>
      <c r="V78" s="298" t="str">
        <f>IF('FEN 2019'!A305, 'FEN 2019'!H305, " ")</f>
        <v>Criuleni</v>
      </c>
      <c r="W78" s="295">
        <f>IF('FEN 2019'!A305=1, 'FEN 2019'!I305, 0)</f>
        <v>1158302</v>
      </c>
      <c r="X78" s="295">
        <f>IF('FEN 2019'!A305=1, 'FEN 2019'!K305, 0)</f>
        <v>173745.3</v>
      </c>
      <c r="Y78" s="296">
        <f t="shared" si="51"/>
        <v>0.15</v>
      </c>
      <c r="Z78" s="295">
        <f>IF('FEN 2019'!A305=1, 'FEN 2019'!J305, 0)</f>
        <v>659302</v>
      </c>
      <c r="AA78" s="296">
        <f t="shared" si="52"/>
        <v>0.56919697971686145</v>
      </c>
      <c r="AB78" s="295">
        <f>IF('FEN 2019'!A305=1, 'FEN 2019'!L305, 0)</f>
        <v>578401.31000000006</v>
      </c>
      <c r="AC78" s="296">
        <f t="shared" si="53"/>
        <v>0.49935276810365525</v>
      </c>
      <c r="AD78" s="295">
        <f>IF('FEN 2019'!A305=1, 'FEN 2019'!M305, 0)</f>
        <v>80900.689999999944</v>
      </c>
      <c r="AE78" s="296">
        <f t="shared" si="54"/>
        <v>6.9844211613206184E-2</v>
      </c>
      <c r="AF78" s="295">
        <f>IF('FEN 2019'!A305=1, 'FEN 2019'!N305, 0)</f>
        <v>499000</v>
      </c>
      <c r="AG78" s="296">
        <f t="shared" si="55"/>
        <v>0.4308030202831386</v>
      </c>
      <c r="AH78" s="296">
        <f t="shared" si="56"/>
        <v>0.64935276810365528</v>
      </c>
    </row>
    <row r="79" spans="1:34" ht="20.100000000000001" customHeight="1">
      <c r="A79" s="128">
        <v>77</v>
      </c>
      <c r="B79" s="128">
        <f>IF('FEN 2019'!$A307=1,'FEN 2019'!B307, " ")</f>
        <v>2016</v>
      </c>
      <c r="C79" s="128">
        <f>IF('FEN 2019'!$A307=1,'FEN 2019'!C307, " ")</f>
        <v>2018</v>
      </c>
      <c r="D79" s="301" t="str">
        <f t="shared" si="57"/>
        <v xml:space="preserve"> </v>
      </c>
      <c r="E79" s="301" t="str">
        <f t="shared" si="57"/>
        <v xml:space="preserve"> </v>
      </c>
      <c r="F79" s="301" t="str">
        <f t="shared" si="57"/>
        <v xml:space="preserve"> </v>
      </c>
      <c r="G79" s="301" t="str">
        <f t="shared" si="57"/>
        <v xml:space="preserve"> </v>
      </c>
      <c r="H79" s="301" t="str">
        <f t="shared" si="57"/>
        <v xml:space="preserve"> </v>
      </c>
      <c r="I79" s="301" t="str">
        <f t="shared" si="57"/>
        <v>1</v>
      </c>
      <c r="J79" s="301" t="str">
        <f t="shared" si="57"/>
        <v>1</v>
      </c>
      <c r="K79" s="301" t="str">
        <f t="shared" si="57"/>
        <v>1</v>
      </c>
      <c r="L79" s="301" t="str">
        <f t="shared" si="57"/>
        <v xml:space="preserve"> </v>
      </c>
      <c r="M79" s="296">
        <f t="shared" si="48"/>
        <v>1.0816032275688043</v>
      </c>
      <c r="N79" s="296" t="str">
        <f t="shared" si="49"/>
        <v xml:space="preserve"> </v>
      </c>
      <c r="O79" s="494" t="str">
        <f>IF('FEN 2019'!A307=1,'FEN 2019'!F307," ")</f>
        <v xml:space="preserve">Finisarea lucrărilor de extindere a rețelelor de canalizare începute în anul 2012 în satul Măgdăcești, r. Criuleni                                                       (Etapele I-V au fost implementate in baza altui contract de achizitii , care este finalizat) </v>
      </c>
      <c r="P79" s="308" t="s">
        <v>1350</v>
      </c>
      <c r="Q79" s="308" t="s">
        <v>1350</v>
      </c>
      <c r="R79" s="308" t="s">
        <v>1344</v>
      </c>
      <c r="S79" s="306" t="s">
        <v>1350</v>
      </c>
      <c r="T79" s="128" t="str">
        <f>IF('FEN 2019'!A307=1,'FEN 2019'!G307," ")</f>
        <v>Primăria Măgdăcești, r.Criuleni</v>
      </c>
      <c r="U79" s="298" t="str">
        <f>IF('FEN 2019'!A307=1,'FEN 2019'!E307, " ")</f>
        <v>Magadacesti</v>
      </c>
      <c r="V79" s="298" t="str">
        <f>IF('FEN 2019'!A307, 'FEN 2019'!H307, " ")</f>
        <v>Criuleni</v>
      </c>
      <c r="W79" s="295">
        <f>IF('FEN 2019'!A307=1, 'FEN 2019'!I307, 0)</f>
        <v>5300832</v>
      </c>
      <c r="X79" s="295">
        <f>IF('FEN 2019'!A307=1, 'FEN 2019'!K307, 0)</f>
        <v>795124.8</v>
      </c>
      <c r="Y79" s="296">
        <f t="shared" si="51"/>
        <v>0.15000000000000002</v>
      </c>
      <c r="Z79" s="295">
        <f>IF('FEN 2019'!A307=1, 'FEN 2019'!J307, 0)</f>
        <v>4938272</v>
      </c>
      <c r="AA79" s="296">
        <f t="shared" si="52"/>
        <v>0.93160318983887813</v>
      </c>
      <c r="AB79" s="295">
        <f>IF('FEN 2019'!A307=1, 'FEN 2019'!L307, 0)</f>
        <v>4938272.2</v>
      </c>
      <c r="AC79" s="296">
        <f t="shared" si="53"/>
        <v>0.93160322756880432</v>
      </c>
      <c r="AD79" s="295">
        <f>IF('FEN 2019'!A307=1, 'FEN 2019'!M307, 0)</f>
        <v>-0.20000000018626451</v>
      </c>
      <c r="AE79" s="296">
        <f t="shared" si="54"/>
        <v>-3.7729926205219199E-8</v>
      </c>
      <c r="AF79" s="295">
        <f>IF('FEN 2019'!A307=1, 'FEN 2019'!N307, 0)</f>
        <v>362560</v>
      </c>
      <c r="AG79" s="296">
        <f t="shared" si="55"/>
        <v>6.8396810161121882E-2</v>
      </c>
      <c r="AH79" s="296">
        <f t="shared" si="56"/>
        <v>1.0816032275688043</v>
      </c>
    </row>
    <row r="80" spans="1:34" ht="20.100000000000001" customHeight="1">
      <c r="A80" s="128">
        <v>78</v>
      </c>
      <c r="B80" s="128">
        <f>IF('FEN 2019'!$A311=1,'FEN 2019'!B311, " ")</f>
        <v>2016</v>
      </c>
      <c r="C80" s="128">
        <f>IF('FEN 2019'!$A311=1,'FEN 2019'!C311, " ")</f>
        <v>2016</v>
      </c>
      <c r="D80" s="301" t="str">
        <f t="shared" si="57"/>
        <v xml:space="preserve"> </v>
      </c>
      <c r="E80" s="301" t="str">
        <f t="shared" si="57"/>
        <v xml:space="preserve"> </v>
      </c>
      <c r="F80" s="301" t="str">
        <f t="shared" si="57"/>
        <v xml:space="preserve"> </v>
      </c>
      <c r="G80" s="301" t="str">
        <f t="shared" si="57"/>
        <v xml:space="preserve"> </v>
      </c>
      <c r="H80" s="301" t="str">
        <f t="shared" si="57"/>
        <v xml:space="preserve"> </v>
      </c>
      <c r="I80" s="301" t="str">
        <f t="shared" si="57"/>
        <v>1</v>
      </c>
      <c r="J80" s="301" t="str">
        <f t="shared" si="57"/>
        <v xml:space="preserve"> </v>
      </c>
      <c r="K80" s="301" t="str">
        <f t="shared" si="57"/>
        <v xml:space="preserve"> </v>
      </c>
      <c r="L80" s="301" t="str">
        <f t="shared" si="57"/>
        <v xml:space="preserve"> </v>
      </c>
      <c r="M80" s="296" t="str">
        <f t="shared" si="48"/>
        <v xml:space="preserve"> </v>
      </c>
      <c r="N80" s="296">
        <f t="shared" si="49"/>
        <v>0.18650345121879547</v>
      </c>
      <c r="O80" s="494" t="str">
        <f>IF('FEN 2019'!A311=1,'FEN 2019'!F311," ")</f>
        <v xml:space="preserve">Construcția sistemului de canalizare și epurare în s. Zăicana </v>
      </c>
      <c r="P80" s="308" t="s">
        <v>1350</v>
      </c>
      <c r="Q80" s="308" t="s">
        <v>1350</v>
      </c>
      <c r="R80" s="308" t="s">
        <v>1344</v>
      </c>
      <c r="S80" s="308" t="s">
        <v>1344</v>
      </c>
      <c r="T80" s="128" t="str">
        <f>IF('FEN 2019'!A311=1,'FEN 2019'!G311," ")</f>
        <v>Primăria Zăicana, r. Criuleni</v>
      </c>
      <c r="U80" s="298" t="str">
        <f>IF('FEN 2019'!A311=1,'FEN 2019'!E311, " ")</f>
        <v>Zaicana</v>
      </c>
      <c r="V80" s="298" t="str">
        <f>IF('FEN 2019'!A311, 'FEN 2019'!H311, " ")</f>
        <v>Criuleni</v>
      </c>
      <c r="W80" s="295">
        <f>IF('FEN 2019'!A311=1, 'FEN 2019'!I311, 0)</f>
        <v>27394670</v>
      </c>
      <c r="X80" s="295">
        <f>IF('FEN 2019'!A311=1, 'FEN 2019'!K311, 0)</f>
        <v>4109200.5</v>
      </c>
      <c r="Y80" s="296">
        <f t="shared" si="51"/>
        <v>0.15</v>
      </c>
      <c r="Z80" s="295">
        <f>IF('FEN 2019'!A311=1, 'FEN 2019'!J311, 0)</f>
        <v>1000000</v>
      </c>
      <c r="AA80" s="296">
        <f t="shared" si="52"/>
        <v>3.6503451218795481E-2</v>
      </c>
      <c r="AB80" s="295">
        <f>IF('FEN 2019'!A311=1, 'FEN 2019'!L311, 0)</f>
        <v>1000000</v>
      </c>
      <c r="AC80" s="296">
        <f t="shared" si="53"/>
        <v>3.6503451218795481E-2</v>
      </c>
      <c r="AD80" s="295">
        <f>IF('FEN 2019'!A311=1, 'FEN 2019'!M311, 0)</f>
        <v>0</v>
      </c>
      <c r="AE80" s="296">
        <f t="shared" si="54"/>
        <v>0</v>
      </c>
      <c r="AF80" s="295">
        <f>IF('FEN 2019'!A311=1, 'FEN 2019'!N311, 0)</f>
        <v>26394670</v>
      </c>
      <c r="AG80" s="296">
        <f t="shared" si="55"/>
        <v>0.9634965487812045</v>
      </c>
      <c r="AH80" s="296">
        <f t="shared" si="56"/>
        <v>0.18650345121879547</v>
      </c>
    </row>
    <row r="81" spans="1:34" ht="20.100000000000001" customHeight="1">
      <c r="A81" s="128">
        <v>79</v>
      </c>
      <c r="B81" s="128">
        <f>IF('FEN 2019'!$A313=1,'FEN 2019'!B313, " ")</f>
        <v>2016</v>
      </c>
      <c r="C81" s="128">
        <f>IF('FEN 2019'!$A313=1,'FEN 2019'!C313, " ")</f>
        <v>2018</v>
      </c>
      <c r="D81" s="301" t="str">
        <f t="shared" si="57"/>
        <v xml:space="preserve"> </v>
      </c>
      <c r="E81" s="301" t="str">
        <f t="shared" si="57"/>
        <v xml:space="preserve"> </v>
      </c>
      <c r="F81" s="301" t="str">
        <f t="shared" si="57"/>
        <v xml:space="preserve"> </v>
      </c>
      <c r="G81" s="301" t="str">
        <f t="shared" si="57"/>
        <v xml:space="preserve"> </v>
      </c>
      <c r="H81" s="301" t="str">
        <f t="shared" si="57"/>
        <v xml:space="preserve"> </v>
      </c>
      <c r="I81" s="301" t="str">
        <f t="shared" si="57"/>
        <v>1</v>
      </c>
      <c r="J81" s="301" t="str">
        <f t="shared" si="57"/>
        <v>1</v>
      </c>
      <c r="K81" s="301" t="str">
        <f t="shared" si="57"/>
        <v>1</v>
      </c>
      <c r="L81" s="301" t="str">
        <f t="shared" si="57"/>
        <v xml:space="preserve"> </v>
      </c>
      <c r="M81" s="296" t="str">
        <f t="shared" si="48"/>
        <v xml:space="preserve"> </v>
      </c>
      <c r="N81" s="296" t="str">
        <f t="shared" si="49"/>
        <v xml:space="preserve"> </v>
      </c>
      <c r="O81" s="494" t="str">
        <f>IF('FEN 2019'!A313=1,'FEN 2019'!F313," ")</f>
        <v xml:space="preserve">Alimentarea cu apă și canalizarea microraionului nr. 1 din orașul Criuleni  </v>
      </c>
      <c r="P81" s="308" t="s">
        <v>1350</v>
      </c>
      <c r="Q81" s="308" t="s">
        <v>1344</v>
      </c>
      <c r="R81" s="308" t="s">
        <v>1344</v>
      </c>
      <c r="S81" s="306" t="s">
        <v>1350</v>
      </c>
      <c r="T81" s="128" t="str">
        <f>IF('FEN 2019'!A313=1,'FEN 2019'!G313," ")</f>
        <v>Primăria orașului Criuleni</v>
      </c>
      <c r="U81" s="298" t="str">
        <f>IF('FEN 2019'!A313=1,'FEN 2019'!E313, " ")</f>
        <v>Criuleni</v>
      </c>
      <c r="V81" s="298" t="str">
        <f>IF('FEN 2019'!A313, 'FEN 2019'!H313, " ")</f>
        <v>Criuleni</v>
      </c>
      <c r="W81" s="295">
        <f>IF('FEN 2019'!A313=1, 'FEN 2019'!I313, 0)</f>
        <v>6710180</v>
      </c>
      <c r="X81" s="295">
        <f>IF('FEN 2019'!A313=1, 'FEN 2019'!K313, 0)</f>
        <v>1006527</v>
      </c>
      <c r="Y81" s="296">
        <f t="shared" si="51"/>
        <v>0.15</v>
      </c>
      <c r="Z81" s="295">
        <f>IF('FEN 2019'!A313=1, 'FEN 2019'!J313, 0)</f>
        <v>4541979</v>
      </c>
      <c r="AA81" s="296">
        <f t="shared" si="52"/>
        <v>0.67687886166988065</v>
      </c>
      <c r="AB81" s="295">
        <f>IF('FEN 2019'!A313=1, 'FEN 2019'!L313, 0)</f>
        <v>3998586.27</v>
      </c>
      <c r="AC81" s="296">
        <f t="shared" si="53"/>
        <v>0.59589851091923018</v>
      </c>
      <c r="AD81" s="295">
        <f>IF('FEN 2019'!A313=1, 'FEN 2019'!M313, 0)</f>
        <v>543392.73</v>
      </c>
      <c r="AE81" s="296">
        <f t="shared" si="54"/>
        <v>8.0980350750650507E-2</v>
      </c>
      <c r="AF81" s="295">
        <f>IF('FEN 2019'!A313=1, 'FEN 2019'!N313, 0)</f>
        <v>2168201</v>
      </c>
      <c r="AG81" s="296">
        <f t="shared" si="55"/>
        <v>0.3231211383301193</v>
      </c>
      <c r="AH81" s="296">
        <f t="shared" si="56"/>
        <v>0.7458985109192301</v>
      </c>
    </row>
    <row r="82" spans="1:34" ht="20.100000000000001" customHeight="1">
      <c r="A82" s="128">
        <v>80</v>
      </c>
      <c r="B82" s="128">
        <f>IF('FEN 2019'!$A316=1,'FEN 2019'!B316, " ")</f>
        <v>2016</v>
      </c>
      <c r="C82" s="128">
        <f>IF('FEN 2019'!$A316=1,'FEN 2019'!C316, " ")</f>
        <v>2016</v>
      </c>
      <c r="D82" s="301" t="str">
        <f t="shared" si="57"/>
        <v xml:space="preserve"> </v>
      </c>
      <c r="E82" s="301" t="str">
        <f t="shared" si="57"/>
        <v xml:space="preserve"> </v>
      </c>
      <c r="F82" s="301" t="str">
        <f t="shared" si="57"/>
        <v xml:space="preserve"> </v>
      </c>
      <c r="G82" s="301" t="str">
        <f t="shared" si="57"/>
        <v xml:space="preserve"> </v>
      </c>
      <c r="H82" s="301" t="str">
        <f t="shared" si="57"/>
        <v xml:space="preserve"> </v>
      </c>
      <c r="I82" s="301" t="str">
        <f t="shared" si="57"/>
        <v>1</v>
      </c>
      <c r="J82" s="301" t="str">
        <f t="shared" si="57"/>
        <v xml:space="preserve"> </v>
      </c>
      <c r="K82" s="301" t="str">
        <f t="shared" si="57"/>
        <v xml:space="preserve"> </v>
      </c>
      <c r="L82" s="301" t="str">
        <f t="shared" si="57"/>
        <v xml:space="preserve"> </v>
      </c>
      <c r="M82" s="296" t="str">
        <f t="shared" si="48"/>
        <v xml:space="preserve"> </v>
      </c>
      <c r="N82" s="296" t="str">
        <f t="shared" si="49"/>
        <v xml:space="preserve"> </v>
      </c>
      <c r="O82" s="494" t="str">
        <f>IF('FEN 2019'!A316=1,'FEN 2019'!F316," ")</f>
        <v xml:space="preserve">Construcția apeductului în s. Mardareuca, r. Criuleni                            </v>
      </c>
      <c r="P82" s="308" t="s">
        <v>1350</v>
      </c>
      <c r="Q82" s="308" t="s">
        <v>1344</v>
      </c>
      <c r="R82" s="308" t="s">
        <v>1350</v>
      </c>
      <c r="S82" s="306" t="s">
        <v>1350</v>
      </c>
      <c r="T82" s="128" t="str">
        <f>IF('FEN 2019'!A316=1,'FEN 2019'!G316," ")</f>
        <v>Primăria Boșcana, r. Criuleni</v>
      </c>
      <c r="U82" s="298" t="str">
        <f>IF('FEN 2019'!A316=1,'FEN 2019'!E316, " ")</f>
        <v>Boscana</v>
      </c>
      <c r="V82" s="298" t="str">
        <f>IF('FEN 2019'!A316, 'FEN 2019'!H316, " ")</f>
        <v>Criuleni</v>
      </c>
      <c r="W82" s="295">
        <f>IF('FEN 2019'!A316=1, 'FEN 2019'!I316, 0)</f>
        <v>3589780</v>
      </c>
      <c r="X82" s="295">
        <f>IF('FEN 2019'!A316=1, 'FEN 2019'!K316, 0)</f>
        <v>538467</v>
      </c>
      <c r="Y82" s="296">
        <f t="shared" si="51"/>
        <v>0.15</v>
      </c>
      <c r="Z82" s="295">
        <f>IF('FEN 2019'!A316=1, 'FEN 2019'!J316, 0)</f>
        <v>1000000</v>
      </c>
      <c r="AA82" s="296">
        <f t="shared" si="52"/>
        <v>0.27856860308988296</v>
      </c>
      <c r="AB82" s="295">
        <f>IF('FEN 2019'!A316=1, 'FEN 2019'!L316, 0)</f>
        <v>812169.33</v>
      </c>
      <c r="AC82" s="296">
        <f t="shared" si="53"/>
        <v>0.22624487573054616</v>
      </c>
      <c r="AD82" s="295">
        <f>IF('FEN 2019'!A316=1, 'FEN 2019'!M316, 0)</f>
        <v>187830.67000000004</v>
      </c>
      <c r="AE82" s="296">
        <f t="shared" si="54"/>
        <v>5.2323727359336797E-2</v>
      </c>
      <c r="AF82" s="295">
        <f>IF('FEN 2019'!A316=1, 'FEN 2019'!N316, 0)</f>
        <v>2589780</v>
      </c>
      <c r="AG82" s="296">
        <f t="shared" si="55"/>
        <v>0.72143139691011704</v>
      </c>
      <c r="AH82" s="296">
        <f t="shared" si="56"/>
        <v>0.37624487573054616</v>
      </c>
    </row>
    <row r="83" spans="1:34" ht="20.100000000000001" customHeight="1">
      <c r="A83" s="128">
        <v>81</v>
      </c>
      <c r="B83" s="128">
        <f>IF('FEN 2019'!$A318=1,'FEN 2019'!B318, " ")</f>
        <v>2016</v>
      </c>
      <c r="C83" s="128">
        <f>IF('FEN 2019'!$A318=1,'FEN 2019'!C318, " ")</f>
        <v>2018</v>
      </c>
      <c r="D83" s="301" t="str">
        <f t="shared" si="57"/>
        <v xml:space="preserve"> </v>
      </c>
      <c r="E83" s="301" t="str">
        <f t="shared" si="57"/>
        <v xml:space="preserve"> </v>
      </c>
      <c r="F83" s="301" t="str">
        <f t="shared" si="57"/>
        <v xml:space="preserve"> </v>
      </c>
      <c r="G83" s="301" t="str">
        <f t="shared" si="57"/>
        <v xml:space="preserve"> </v>
      </c>
      <c r="H83" s="301" t="str">
        <f t="shared" si="57"/>
        <v xml:space="preserve"> </v>
      </c>
      <c r="I83" s="301" t="str">
        <f t="shared" si="57"/>
        <v>1</v>
      </c>
      <c r="J83" s="301" t="str">
        <f t="shared" si="57"/>
        <v>1</v>
      </c>
      <c r="K83" s="301" t="str">
        <f t="shared" si="57"/>
        <v>1</v>
      </c>
      <c r="L83" s="301" t="str">
        <f t="shared" si="57"/>
        <v xml:space="preserve"> </v>
      </c>
      <c r="M83" s="296">
        <f t="shared" si="48"/>
        <v>0.98923932983635277</v>
      </c>
      <c r="N83" s="296" t="str">
        <f t="shared" si="49"/>
        <v xml:space="preserve"> </v>
      </c>
      <c r="O83" s="494" t="str">
        <f>IF('FEN 2019'!A318=1,'FEN 2019'!F318," ")</f>
        <v xml:space="preserve">Sistem de canalizare în satul Bălăbăneti, r. Criuleni </v>
      </c>
      <c r="P83" s="308" t="s">
        <v>1350</v>
      </c>
      <c r="Q83" s="308" t="s">
        <v>1350</v>
      </c>
      <c r="R83" s="308" t="s">
        <v>1344</v>
      </c>
      <c r="S83" s="306" t="s">
        <v>1350</v>
      </c>
      <c r="T83" s="128" t="str">
        <f>IF('FEN 2019'!A318=1,'FEN 2019'!G318," ")</f>
        <v>Primăria Bălăbănești, r. Criuleni</v>
      </c>
      <c r="U83" s="298" t="str">
        <f>IF('FEN 2019'!A318=1,'FEN 2019'!E318, " ")</f>
        <v>Balabanesti</v>
      </c>
      <c r="V83" s="298" t="str">
        <f>IF('FEN 2019'!A318, 'FEN 2019'!H318, " ")</f>
        <v>Criuleni</v>
      </c>
      <c r="W83" s="295">
        <f>IF('FEN 2019'!A318=1, 'FEN 2019'!I318, 0)</f>
        <v>5984210</v>
      </c>
      <c r="X83" s="295">
        <f>IF('FEN 2019'!A318=1, 'FEN 2019'!K318, 0)</f>
        <v>897631.5</v>
      </c>
      <c r="Y83" s="296">
        <f t="shared" si="51"/>
        <v>0.15</v>
      </c>
      <c r="Z83" s="295">
        <f>IF('FEN 2019'!A318=1, 'FEN 2019'!J318, 0)</f>
        <v>5086578</v>
      </c>
      <c r="AA83" s="296">
        <f t="shared" si="52"/>
        <v>0.84999991644678241</v>
      </c>
      <c r="AB83" s="295">
        <f>IF('FEN 2019'!A318=1, 'FEN 2019'!L318, 0)</f>
        <v>5022184.3900000006</v>
      </c>
      <c r="AC83" s="296">
        <f t="shared" si="53"/>
        <v>0.83923932983635274</v>
      </c>
      <c r="AD83" s="295">
        <f>IF('FEN 2019'!A318=1, 'FEN 2019'!M318, 0)</f>
        <v>64393.609999999404</v>
      </c>
      <c r="AE83" s="296">
        <f t="shared" si="54"/>
        <v>1.0760586610429682E-2</v>
      </c>
      <c r="AF83" s="295">
        <f>IF('FEN 2019'!A318=1, 'FEN 2019'!N318, 0)</f>
        <v>897632</v>
      </c>
      <c r="AG83" s="296">
        <f t="shared" si="55"/>
        <v>0.15000008355321756</v>
      </c>
      <c r="AH83" s="296">
        <f t="shared" si="56"/>
        <v>0.98923932983635277</v>
      </c>
    </row>
    <row r="84" spans="1:34" ht="20.100000000000001" customHeight="1">
      <c r="A84" s="128">
        <v>82</v>
      </c>
      <c r="B84" s="128">
        <f>IF('FEN 2019'!$A321=1,'FEN 2019'!B321, " ")</f>
        <v>2016</v>
      </c>
      <c r="C84" s="128">
        <f>IF('FEN 2019'!$A321=1,'FEN 2019'!C321, " ")</f>
        <v>2019</v>
      </c>
      <c r="D84" s="301" t="str">
        <f t="shared" si="57"/>
        <v xml:space="preserve"> </v>
      </c>
      <c r="E84" s="301" t="str">
        <f t="shared" si="57"/>
        <v xml:space="preserve"> </v>
      </c>
      <c r="F84" s="301" t="str">
        <f t="shared" si="57"/>
        <v xml:space="preserve"> </v>
      </c>
      <c r="G84" s="301" t="str">
        <f t="shared" si="57"/>
        <v xml:space="preserve"> </v>
      </c>
      <c r="H84" s="301" t="str">
        <f t="shared" si="57"/>
        <v xml:space="preserve"> </v>
      </c>
      <c r="I84" s="301" t="str">
        <f t="shared" si="57"/>
        <v>1</v>
      </c>
      <c r="J84" s="301" t="str">
        <f t="shared" si="57"/>
        <v>1</v>
      </c>
      <c r="K84" s="301" t="str">
        <f t="shared" si="57"/>
        <v>1</v>
      </c>
      <c r="L84" s="301" t="str">
        <f t="shared" si="57"/>
        <v>1</v>
      </c>
      <c r="M84" s="296" t="str">
        <f t="shared" si="48"/>
        <v xml:space="preserve"> </v>
      </c>
      <c r="N84" s="296">
        <f t="shared" si="49"/>
        <v>0.2107251923925908</v>
      </c>
      <c r="O84" s="494" t="str">
        <f>IF('FEN 2019'!A321=1,'FEN 2019'!F321," ")</f>
        <v xml:space="preserve">Construcția rețelelor de apeduct și canalizare în s.Izbiște                                   </v>
      </c>
      <c r="P84" s="308" t="s">
        <v>1350</v>
      </c>
      <c r="Q84" s="308" t="s">
        <v>1344</v>
      </c>
      <c r="R84" s="308" t="s">
        <v>1344</v>
      </c>
      <c r="S84" s="306" t="s">
        <v>1350</v>
      </c>
      <c r="T84" s="128" t="str">
        <f>IF('FEN 2019'!A321=1,'FEN 2019'!G321," ")</f>
        <v>Primăria Izbiște, r. Criuleni</v>
      </c>
      <c r="U84" s="298" t="str">
        <f>IF('FEN 2019'!A321=1,'FEN 2019'!E321, " ")</f>
        <v>Izbiste</v>
      </c>
      <c r="V84" s="298" t="str">
        <f>IF('FEN 2019'!A321, 'FEN 2019'!H321, " ")</f>
        <v>Criuleni</v>
      </c>
      <c r="W84" s="295">
        <f>IF('FEN 2019'!A321=1, 'FEN 2019'!I321, 0)</f>
        <v>16467630</v>
      </c>
      <c r="X84" s="295">
        <f>IF('FEN 2019'!A321=1, 'FEN 2019'!K321, 0)</f>
        <v>2470144.5</v>
      </c>
      <c r="Y84" s="296">
        <f t="shared" si="51"/>
        <v>0.15</v>
      </c>
      <c r="Z84" s="295">
        <f>IF('FEN 2019'!A321=1, 'FEN 2019'!J321, 0)</f>
        <v>3000000</v>
      </c>
      <c r="AA84" s="296">
        <f t="shared" si="52"/>
        <v>0.18217557717777239</v>
      </c>
      <c r="AB84" s="295">
        <f>IF('FEN 2019'!A321=1, 'FEN 2019'!L321, 0)</f>
        <v>1000000</v>
      </c>
      <c r="AC84" s="296">
        <f t="shared" si="53"/>
        <v>6.0725192392590797E-2</v>
      </c>
      <c r="AD84" s="295">
        <f>IF('FEN 2019'!A321=1, 'FEN 2019'!M321, 0)</f>
        <v>2000000</v>
      </c>
      <c r="AE84" s="296">
        <f t="shared" si="54"/>
        <v>0.12145038478518159</v>
      </c>
      <c r="AF84" s="295">
        <f>IF('FEN 2019'!A321=1, 'FEN 2019'!N321, 0)</f>
        <v>13467630</v>
      </c>
      <c r="AG84" s="296">
        <f t="shared" si="55"/>
        <v>0.81782442282222756</v>
      </c>
      <c r="AH84" s="296">
        <f t="shared" si="56"/>
        <v>0.2107251923925908</v>
      </c>
    </row>
    <row r="85" spans="1:34" ht="20.100000000000001" customHeight="1">
      <c r="A85" s="128">
        <v>83</v>
      </c>
      <c r="B85" s="128">
        <f>IF('FEN 2019'!$A324=1,'FEN 2019'!B324, " ")</f>
        <v>2013</v>
      </c>
      <c r="C85" s="128">
        <f>IF('FEN 2019'!$A324=1,'FEN 2019'!C324, " ")</f>
        <v>2016</v>
      </c>
      <c r="D85" s="301" t="str">
        <f t="shared" si="57"/>
        <v xml:space="preserve"> </v>
      </c>
      <c r="E85" s="301" t="str">
        <f t="shared" si="57"/>
        <v xml:space="preserve"> </v>
      </c>
      <c r="F85" s="301" t="str">
        <f t="shared" si="57"/>
        <v>1</v>
      </c>
      <c r="G85" s="301" t="str">
        <f t="shared" si="57"/>
        <v>1</v>
      </c>
      <c r="H85" s="301" t="str">
        <f t="shared" si="57"/>
        <v>1</v>
      </c>
      <c r="I85" s="301" t="str">
        <f t="shared" si="57"/>
        <v>1</v>
      </c>
      <c r="J85" s="301" t="str">
        <f t="shared" si="57"/>
        <v xml:space="preserve"> </v>
      </c>
      <c r="K85" s="301" t="str">
        <f t="shared" si="57"/>
        <v xml:space="preserve"> </v>
      </c>
      <c r="L85" s="301" t="str">
        <f t="shared" si="57"/>
        <v xml:space="preserve"> </v>
      </c>
      <c r="M85" s="296" t="str">
        <f t="shared" si="48"/>
        <v xml:space="preserve"> </v>
      </c>
      <c r="N85" s="296" t="str">
        <f t="shared" si="49"/>
        <v xml:space="preserve"> </v>
      </c>
      <c r="O85" s="494" t="str">
        <f>IF('FEN 2019'!A324=1,'FEN 2019'!F324," ")</f>
        <v xml:space="preserve">Alimentarea cu apă a s. Hrușova                                                                    </v>
      </c>
      <c r="P85" s="308" t="s">
        <v>1350</v>
      </c>
      <c r="Q85" s="308" t="s">
        <v>1344</v>
      </c>
      <c r="R85" s="308" t="s">
        <v>1350</v>
      </c>
      <c r="S85" s="306" t="s">
        <v>1350</v>
      </c>
      <c r="T85" s="128" t="str">
        <f>IF('FEN 2019'!A324=1,'FEN 2019'!G324," ")</f>
        <v>Primăria Hrușova, r. Criuleni</v>
      </c>
      <c r="U85" s="298" t="str">
        <f>IF('FEN 2019'!A324=1,'FEN 2019'!E324, " ")</f>
        <v>Hrusova</v>
      </c>
      <c r="V85" s="298" t="str">
        <f>IF('FEN 2019'!A324, 'FEN 2019'!H324, " ")</f>
        <v>Criuleni</v>
      </c>
      <c r="W85" s="295">
        <f>IF('FEN 2019'!A324=1, 'FEN 2019'!I324, 0)</f>
        <v>7590000</v>
      </c>
      <c r="X85" s="295">
        <f>IF('FEN 2019'!A324=1, 'FEN 2019'!K324, 0)</f>
        <v>1138500</v>
      </c>
      <c r="Y85" s="296">
        <f t="shared" si="51"/>
        <v>0.15</v>
      </c>
      <c r="Z85" s="295">
        <f>IF('FEN 2019'!A324=1, 'FEN 2019'!J324, 0)</f>
        <v>3500000</v>
      </c>
      <c r="AA85" s="296">
        <f t="shared" si="52"/>
        <v>0.46113306982872199</v>
      </c>
      <c r="AB85" s="295">
        <f>IF('FEN 2019'!A324=1, 'FEN 2019'!L324, 0)</f>
        <v>2450001</v>
      </c>
      <c r="AC85" s="296">
        <f t="shared" si="53"/>
        <v>0.32279328063241108</v>
      </c>
      <c r="AD85" s="295">
        <f>IF('FEN 2019'!A324=1, 'FEN 2019'!M324, 0)</f>
        <v>1049999</v>
      </c>
      <c r="AE85" s="296">
        <f t="shared" si="54"/>
        <v>0.13833978919631093</v>
      </c>
      <c r="AF85" s="295">
        <f>IF('FEN 2019'!A324=1, 'FEN 2019'!N324, 0)</f>
        <v>4090000</v>
      </c>
      <c r="AG85" s="296">
        <f t="shared" si="55"/>
        <v>0.53886693017127796</v>
      </c>
      <c r="AH85" s="296">
        <f t="shared" si="56"/>
        <v>0.47279328063241105</v>
      </c>
    </row>
    <row r="86" spans="1:34" ht="20.100000000000001" customHeight="1">
      <c r="A86" s="128">
        <v>84</v>
      </c>
      <c r="B86" s="128">
        <f>IF('FEN 2019'!$A328=1,'FEN 2019'!B328, " ")</f>
        <v>2015</v>
      </c>
      <c r="C86" s="128">
        <f>IF('FEN 2019'!$A328=1,'FEN 2019'!C328, " ")</f>
        <v>2016</v>
      </c>
      <c r="D86" s="301" t="str">
        <f t="shared" si="57"/>
        <v xml:space="preserve"> </v>
      </c>
      <c r="E86" s="301" t="str">
        <f t="shared" si="57"/>
        <v xml:space="preserve"> </v>
      </c>
      <c r="F86" s="301" t="str">
        <f t="shared" si="57"/>
        <v xml:space="preserve"> </v>
      </c>
      <c r="G86" s="301" t="str">
        <f t="shared" si="57"/>
        <v xml:space="preserve"> </v>
      </c>
      <c r="H86" s="301" t="str">
        <f t="shared" si="57"/>
        <v>1</v>
      </c>
      <c r="I86" s="301" t="str">
        <f t="shared" si="57"/>
        <v>1</v>
      </c>
      <c r="J86" s="301" t="str">
        <f t="shared" si="57"/>
        <v xml:space="preserve"> </v>
      </c>
      <c r="K86" s="301" t="str">
        <f t="shared" si="57"/>
        <v xml:space="preserve"> </v>
      </c>
      <c r="L86" s="301" t="str">
        <f t="shared" si="57"/>
        <v xml:space="preserve"> </v>
      </c>
      <c r="M86" s="296" t="str">
        <f t="shared" si="48"/>
        <v xml:space="preserve"> </v>
      </c>
      <c r="N86" s="296" t="str">
        <f t="shared" si="49"/>
        <v xml:space="preserve"> </v>
      </c>
      <c r="O86" s="494" t="str">
        <f>IF('FEN 2019'!A328=1,'FEN 2019'!F328," ")</f>
        <v xml:space="preserve">Reabilitarea unor sectoare a rețelelor exterioare de alimentare cu apă și forarea sondei arteziene din s.Mașcăuți, r.Criuleni                                                              </v>
      </c>
      <c r="P86" s="308" t="s">
        <v>1344</v>
      </c>
      <c r="Q86" s="308" t="s">
        <v>1344</v>
      </c>
      <c r="R86" s="308" t="s">
        <v>1350</v>
      </c>
      <c r="S86" s="306" t="s">
        <v>1350</v>
      </c>
      <c r="T86" s="128" t="str">
        <f>IF('FEN 2019'!A328=1,'FEN 2019'!G328," ")</f>
        <v>Primăria Mașcăuți, r.Criuleni</v>
      </c>
      <c r="U86" s="298" t="str">
        <f>IF('FEN 2019'!A328=1,'FEN 2019'!E328, " ")</f>
        <v>Mascauti</v>
      </c>
      <c r="V86" s="298" t="str">
        <f>IF('FEN 2019'!A328, 'FEN 2019'!H328, " ")</f>
        <v>Criuleni</v>
      </c>
      <c r="W86" s="295">
        <f>IF('FEN 2019'!A328=1, 'FEN 2019'!I328, 0)</f>
        <v>3650850</v>
      </c>
      <c r="X86" s="295">
        <f>IF('FEN 2019'!A328=1, 'FEN 2019'!K328, 0)</f>
        <v>547627.5</v>
      </c>
      <c r="Y86" s="296">
        <f t="shared" si="51"/>
        <v>0.15</v>
      </c>
      <c r="Z86" s="295">
        <f>IF('FEN 2019'!A328=1, 'FEN 2019'!J328, 0)</f>
        <v>3235070</v>
      </c>
      <c r="AA86" s="296">
        <f t="shared" si="52"/>
        <v>0.88611419258528834</v>
      </c>
      <c r="AB86" s="295">
        <f>IF('FEN 2019'!A328=1, 'FEN 2019'!L328, 0)</f>
        <v>2304166.16</v>
      </c>
      <c r="AC86" s="296">
        <f t="shared" si="53"/>
        <v>0.63113142418888757</v>
      </c>
      <c r="AD86" s="295">
        <f>IF('FEN 2019'!A328=1, 'FEN 2019'!M328, 0)</f>
        <v>930903.83999999985</v>
      </c>
      <c r="AE86" s="296">
        <f t="shared" si="54"/>
        <v>0.25498276839640077</v>
      </c>
      <c r="AF86" s="295">
        <f>IF('FEN 2019'!A328=1, 'FEN 2019'!N328, 0)</f>
        <v>415780</v>
      </c>
      <c r="AG86" s="296">
        <f t="shared" si="55"/>
        <v>0.11388580741471165</v>
      </c>
      <c r="AH86" s="296">
        <f t="shared" si="56"/>
        <v>0.78113142418888759</v>
      </c>
    </row>
    <row r="87" spans="1:34" ht="20.100000000000001" customHeight="1">
      <c r="A87" s="128">
        <v>85</v>
      </c>
      <c r="B87" s="128">
        <f>IF('FEN 2019'!$A331=1,'FEN 2019'!B331, " ")</f>
        <v>2014</v>
      </c>
      <c r="C87" s="128">
        <f>IF('FEN 2019'!$A331=1,'FEN 2019'!C331, " ")</f>
        <v>2016</v>
      </c>
      <c r="D87" s="301" t="str">
        <f t="shared" si="57"/>
        <v xml:space="preserve"> </v>
      </c>
      <c r="E87" s="301" t="str">
        <f t="shared" si="57"/>
        <v xml:space="preserve"> </v>
      </c>
      <c r="F87" s="301" t="str">
        <f t="shared" si="57"/>
        <v xml:space="preserve"> </v>
      </c>
      <c r="G87" s="301" t="str">
        <f t="shared" si="57"/>
        <v>1</v>
      </c>
      <c r="H87" s="301" t="str">
        <f t="shared" si="57"/>
        <v>1</v>
      </c>
      <c r="I87" s="301" t="str">
        <f t="shared" si="57"/>
        <v>1</v>
      </c>
      <c r="J87" s="301" t="str">
        <f t="shared" si="57"/>
        <v xml:space="preserve"> </v>
      </c>
      <c r="K87" s="301" t="str">
        <f t="shared" si="57"/>
        <v xml:space="preserve"> </v>
      </c>
      <c r="L87" s="301" t="str">
        <f t="shared" si="57"/>
        <v xml:space="preserve"> </v>
      </c>
      <c r="M87" s="296" t="str">
        <f t="shared" si="48"/>
        <v xml:space="preserve"> </v>
      </c>
      <c r="N87" s="296" t="str">
        <f t="shared" si="49"/>
        <v xml:space="preserve"> </v>
      </c>
      <c r="O87" s="494" t="str">
        <f>IF('FEN 2019'!A331=1,'FEN 2019'!F331," ")</f>
        <v xml:space="preserve">Sistem de canalizare în s. Rîșcova, r. Criuleni </v>
      </c>
      <c r="P87" s="308" t="s">
        <v>1350</v>
      </c>
      <c r="Q87" s="308" t="s">
        <v>1350</v>
      </c>
      <c r="R87" s="308" t="s">
        <v>1344</v>
      </c>
      <c r="S87" s="306" t="s">
        <v>1350</v>
      </c>
      <c r="T87" s="128" t="str">
        <f>IF('FEN 2019'!A331=1,'FEN 2019'!G331," ")</f>
        <v>Primăria Rîșcova, r. Criuleni</v>
      </c>
      <c r="U87" s="298" t="str">
        <f>IF('FEN 2019'!A331=1,'FEN 2019'!E331, " ")</f>
        <v>Riscova</v>
      </c>
      <c r="V87" s="298" t="str">
        <f>IF('FEN 2019'!A331, 'FEN 2019'!H331, " ")</f>
        <v>Criuleni</v>
      </c>
      <c r="W87" s="295">
        <f>IF('FEN 2019'!A331=1, 'FEN 2019'!I331, 0)</f>
        <v>5370337</v>
      </c>
      <c r="X87" s="295">
        <f>IF('FEN 2019'!A331=1, 'FEN 2019'!K331, 0)</f>
        <v>805550.55</v>
      </c>
      <c r="Y87" s="296">
        <f t="shared" si="51"/>
        <v>0.15000000000000002</v>
      </c>
      <c r="Z87" s="295">
        <f>IF('FEN 2019'!A331=1, 'FEN 2019'!J331, 0)</f>
        <v>3500000</v>
      </c>
      <c r="AA87" s="296">
        <f t="shared" si="52"/>
        <v>0.65172818763515217</v>
      </c>
      <c r="AB87" s="295">
        <f>IF('FEN 2019'!A331=1, 'FEN 2019'!L331, 0)</f>
        <v>1706790.94</v>
      </c>
      <c r="AC87" s="296">
        <f t="shared" si="53"/>
        <v>0.31781821885665645</v>
      </c>
      <c r="AD87" s="295">
        <f>IF('FEN 2019'!A331=1, 'FEN 2019'!M331, 0)</f>
        <v>1793209.06</v>
      </c>
      <c r="AE87" s="296">
        <f t="shared" si="54"/>
        <v>0.33390996877849566</v>
      </c>
      <c r="AF87" s="295">
        <f>IF('FEN 2019'!A331=1, 'FEN 2019'!N331, 0)</f>
        <v>1870337</v>
      </c>
      <c r="AG87" s="296">
        <f t="shared" si="55"/>
        <v>0.34827181236484789</v>
      </c>
      <c r="AH87" s="296">
        <f t="shared" si="56"/>
        <v>0.46781821885665653</v>
      </c>
    </row>
    <row r="88" spans="1:34" ht="20.100000000000001" customHeight="1">
      <c r="A88" s="128">
        <v>86</v>
      </c>
      <c r="B88" s="128">
        <f>IF('FEN 2019'!$A335=1,'FEN 2019'!B335, " ")</f>
        <v>2016</v>
      </c>
      <c r="C88" s="128">
        <f>IF('FEN 2019'!$A335=1,'FEN 2019'!C335, " ")</f>
        <v>2018</v>
      </c>
      <c r="D88" s="301" t="str">
        <f t="shared" ref="D88:L93" si="58">IF(AND($B88&gt;=D$2-$C88+$B88,$C88&lt;=D$2+$C88-$B88),"1"," ")</f>
        <v xml:space="preserve"> </v>
      </c>
      <c r="E88" s="301" t="str">
        <f t="shared" si="58"/>
        <v xml:space="preserve"> </v>
      </c>
      <c r="F88" s="301" t="str">
        <f t="shared" si="58"/>
        <v xml:space="preserve"> </v>
      </c>
      <c r="G88" s="301" t="str">
        <f t="shared" si="58"/>
        <v xml:space="preserve"> </v>
      </c>
      <c r="H88" s="301" t="str">
        <f t="shared" si="58"/>
        <v xml:space="preserve"> </v>
      </c>
      <c r="I88" s="301" t="str">
        <f t="shared" si="58"/>
        <v>1</v>
      </c>
      <c r="J88" s="301" t="str">
        <f t="shared" si="58"/>
        <v>1</v>
      </c>
      <c r="K88" s="301" t="str">
        <f t="shared" si="58"/>
        <v>1</v>
      </c>
      <c r="L88" s="301" t="str">
        <f t="shared" si="58"/>
        <v xml:space="preserve"> </v>
      </c>
      <c r="M88" s="296" t="str">
        <f t="shared" si="48"/>
        <v xml:space="preserve"> </v>
      </c>
      <c r="N88" s="296" t="str">
        <f t="shared" si="49"/>
        <v xml:space="preserve"> </v>
      </c>
      <c r="O88" s="494" t="str">
        <f>IF('FEN 2019'!A335=1,'FEN 2019'!F335," ")</f>
        <v xml:space="preserve">Alimentarea cu apă şi reţele de canalizare din s. Frasin, rl. Donduşeni </v>
      </c>
      <c r="P88" s="308" t="s">
        <v>1350</v>
      </c>
      <c r="Q88" s="308" t="s">
        <v>1344</v>
      </c>
      <c r="R88" s="308" t="s">
        <v>1344</v>
      </c>
      <c r="S88" s="306" t="s">
        <v>1350</v>
      </c>
      <c r="T88" s="128" t="str">
        <f>IF('FEN 2019'!A335=1,'FEN 2019'!G335," ")</f>
        <v>Primăria Frasin, rl. Donduşeni</v>
      </c>
      <c r="U88" s="298" t="str">
        <f>IF('FEN 2019'!A335=1,'FEN 2019'!E335, " ")</f>
        <v>Donduseni</v>
      </c>
      <c r="V88" s="298" t="str">
        <f>IF('FEN 2019'!A335, 'FEN 2019'!H335, " ")</f>
        <v>Dondușeni</v>
      </c>
      <c r="W88" s="295">
        <f>IF('FEN 2019'!A335=1, 'FEN 2019'!I335, 0)</f>
        <v>27999952.800000001</v>
      </c>
      <c r="X88" s="295">
        <f>IF('FEN 2019'!A335=1, 'FEN 2019'!K335, 0)</f>
        <v>4199992.92</v>
      </c>
      <c r="Y88" s="296">
        <f t="shared" si="51"/>
        <v>0.15</v>
      </c>
      <c r="Z88" s="295">
        <f>IF('FEN 2019'!A335=1, 'FEN 2019'!J335, 0)</f>
        <v>6000000</v>
      </c>
      <c r="AA88" s="296">
        <f t="shared" si="52"/>
        <v>0.214286075510813</v>
      </c>
      <c r="AB88" s="295">
        <f>IF('FEN 2019'!A335=1, 'FEN 2019'!L335, 0)</f>
        <v>6000000</v>
      </c>
      <c r="AC88" s="296">
        <f t="shared" si="53"/>
        <v>0.214286075510813</v>
      </c>
      <c r="AD88" s="295">
        <f>IF('FEN 2019'!A335=1, 'FEN 2019'!M335, 0)</f>
        <v>0</v>
      </c>
      <c r="AE88" s="296">
        <f t="shared" si="54"/>
        <v>0</v>
      </c>
      <c r="AF88" s="295">
        <f>IF('FEN 2019'!A335=1, 'FEN 2019'!N335, 0)</f>
        <v>15032940</v>
      </c>
      <c r="AG88" s="296">
        <f t="shared" si="55"/>
        <v>0.53689161933158691</v>
      </c>
      <c r="AH88" s="296">
        <f t="shared" si="56"/>
        <v>0.36428607551081299</v>
      </c>
    </row>
    <row r="89" spans="1:34" ht="20.100000000000001" customHeight="1">
      <c r="A89" s="128">
        <v>87</v>
      </c>
      <c r="B89" s="128">
        <f>IF('FEN 2019'!$A338=1,'FEN 2019'!B338, " ")</f>
        <v>2014</v>
      </c>
      <c r="C89" s="128">
        <f>IF('FEN 2019'!$A338=1,'FEN 2019'!C338, " ")</f>
        <v>2018</v>
      </c>
      <c r="D89" s="301" t="str">
        <f t="shared" si="58"/>
        <v xml:space="preserve"> </v>
      </c>
      <c r="E89" s="301" t="str">
        <f t="shared" si="58"/>
        <v xml:space="preserve"> </v>
      </c>
      <c r="F89" s="301" t="str">
        <f t="shared" si="58"/>
        <v xml:space="preserve"> </v>
      </c>
      <c r="G89" s="301" t="str">
        <f t="shared" si="58"/>
        <v>1</v>
      </c>
      <c r="H89" s="301" t="str">
        <f t="shared" si="58"/>
        <v>1</v>
      </c>
      <c r="I89" s="301" t="str">
        <f t="shared" si="58"/>
        <v>1</v>
      </c>
      <c r="J89" s="301" t="str">
        <f t="shared" si="58"/>
        <v>1</v>
      </c>
      <c r="K89" s="301" t="str">
        <f t="shared" si="58"/>
        <v>1</v>
      </c>
      <c r="L89" s="301" t="str">
        <f t="shared" si="58"/>
        <v xml:space="preserve"> </v>
      </c>
      <c r="M89" s="296">
        <f t="shared" si="48"/>
        <v>1.0413582038421449</v>
      </c>
      <c r="N89" s="296" t="str">
        <f t="shared" si="49"/>
        <v xml:space="preserve"> </v>
      </c>
      <c r="O89" s="494" t="str">
        <f>IF('FEN 2019'!A338=1,'FEN 2019'!F338," ")</f>
        <v xml:space="preserve">Alimentarea cu apă a s. Cernoleuca                                                        </v>
      </c>
      <c r="P89" s="308" t="s">
        <v>1350</v>
      </c>
      <c r="Q89" s="308" t="s">
        <v>1344</v>
      </c>
      <c r="R89" s="308" t="s">
        <v>1350</v>
      </c>
      <c r="S89" s="306" t="s">
        <v>1350</v>
      </c>
      <c r="T89" s="128" t="str">
        <f>IF('FEN 2019'!A338=1,'FEN 2019'!G338," ")</f>
        <v>Primăria Cernoleuca, r. Dondușeni</v>
      </c>
      <c r="U89" s="298" t="str">
        <f>IF('FEN 2019'!A338=1,'FEN 2019'!E338, " ")</f>
        <v>Cernoleuca</v>
      </c>
      <c r="V89" s="298" t="str">
        <f>IF('FEN 2019'!A338, 'FEN 2019'!H338, " ")</f>
        <v>Dondușeni</v>
      </c>
      <c r="W89" s="295">
        <f>IF('FEN 2019'!A338=1, 'FEN 2019'!I338, 0)</f>
        <v>6162131</v>
      </c>
      <c r="X89" s="295">
        <f>IF('FEN 2019'!A338=1, 'FEN 2019'!K338, 0)</f>
        <v>924319.65</v>
      </c>
      <c r="Y89" s="296">
        <f t="shared" si="51"/>
        <v>0.15</v>
      </c>
      <c r="Z89" s="295">
        <f>IF('FEN 2019'!A338=1, 'FEN 2019'!J338, 0)</f>
        <v>6226464</v>
      </c>
      <c r="AA89" s="296">
        <f t="shared" si="52"/>
        <v>1.0104400571815173</v>
      </c>
      <c r="AB89" s="295">
        <f>IF('FEN 2019'!A338=1, 'FEN 2019'!L338, 0)</f>
        <v>5492666.0199999996</v>
      </c>
      <c r="AC89" s="296">
        <f t="shared" si="53"/>
        <v>0.89135820384214481</v>
      </c>
      <c r="AD89" s="295">
        <f>IF('FEN 2019'!A338=1, 'FEN 2019'!M338, 0)</f>
        <v>0</v>
      </c>
      <c r="AE89" s="296">
        <f t="shared" si="54"/>
        <v>0</v>
      </c>
      <c r="AF89" s="295">
        <f>IF('FEN 2019'!A338=1, 'FEN 2019'!N338, 0)</f>
        <v>0</v>
      </c>
      <c r="AG89" s="296">
        <f t="shared" si="55"/>
        <v>0</v>
      </c>
      <c r="AH89" s="296">
        <f t="shared" si="56"/>
        <v>1.0413582038421449</v>
      </c>
    </row>
    <row r="90" spans="1:34" ht="20.100000000000001" customHeight="1">
      <c r="A90" s="128">
        <v>88</v>
      </c>
      <c r="B90" s="128">
        <f>IF('FEN 2019'!$A344=1,'FEN 2019'!B344, " ")</f>
        <v>2018</v>
      </c>
      <c r="C90" s="128">
        <f>IF('FEN 2019'!$A344=1,'FEN 2019'!C344, " ")</f>
        <v>2019</v>
      </c>
      <c r="D90" s="301" t="str">
        <f t="shared" si="58"/>
        <v xml:space="preserve"> </v>
      </c>
      <c r="E90" s="301" t="str">
        <f t="shared" si="58"/>
        <v xml:space="preserve"> </v>
      </c>
      <c r="F90" s="301" t="str">
        <f t="shared" si="58"/>
        <v xml:space="preserve"> </v>
      </c>
      <c r="G90" s="301" t="str">
        <f t="shared" si="58"/>
        <v xml:space="preserve"> </v>
      </c>
      <c r="H90" s="301" t="str">
        <f t="shared" si="58"/>
        <v xml:space="preserve"> </v>
      </c>
      <c r="I90" s="301" t="str">
        <f t="shared" si="58"/>
        <v xml:space="preserve"> </v>
      </c>
      <c r="J90" s="301" t="str">
        <f t="shared" si="58"/>
        <v xml:space="preserve"> </v>
      </c>
      <c r="K90" s="301" t="str">
        <f t="shared" si="58"/>
        <v>1</v>
      </c>
      <c r="L90" s="301" t="str">
        <f t="shared" si="58"/>
        <v>1</v>
      </c>
      <c r="M90" s="296" t="str">
        <f t="shared" si="48"/>
        <v xml:space="preserve"> </v>
      </c>
      <c r="N90" s="296" t="str">
        <f t="shared" si="49"/>
        <v xml:space="preserve"> </v>
      </c>
      <c r="O90" s="494" t="str">
        <f>IF('FEN 2019'!A344=1,'FEN 2019'!F344," ")</f>
        <v xml:space="preserve">Aprovizionarea cu apa a satului </v>
      </c>
      <c r="P90" s="308" t="s">
        <v>1350</v>
      </c>
      <c r="Q90" s="308" t="s">
        <v>1344</v>
      </c>
      <c r="R90" s="308" t="s">
        <v>1350</v>
      </c>
      <c r="S90" s="306" t="s">
        <v>1350</v>
      </c>
      <c r="T90" s="128" t="str">
        <f>IF('FEN 2019'!A344=1,'FEN 2019'!G344," ")</f>
        <v>Primăria Corbu, rl. Dondușeni</v>
      </c>
      <c r="U90" s="298" t="str">
        <f>IF('FEN 2019'!A344=1,'FEN 2019'!E344, " ")</f>
        <v>Corbu</v>
      </c>
      <c r="V90" s="298" t="str">
        <f>IF('FEN 2019'!A344, 'FEN 2019'!H344, " ")</f>
        <v>Dondușeni</v>
      </c>
      <c r="W90" s="295">
        <f>IF('FEN 2019'!A344=1, 'FEN 2019'!I344, 0)</f>
        <v>7101707</v>
      </c>
      <c r="X90" s="295">
        <f>IF('FEN 2019'!A344=1, 'FEN 2019'!K344, 0)</f>
        <v>1065256.05</v>
      </c>
      <c r="Y90" s="296">
        <f t="shared" si="51"/>
        <v>0.15</v>
      </c>
      <c r="Z90" s="295">
        <f>IF('FEN 2019'!A344=1, 'FEN 2019'!J344, 0)</f>
        <v>6538609</v>
      </c>
      <c r="AA90" s="296">
        <f t="shared" si="52"/>
        <v>0.92070948576166267</v>
      </c>
      <c r="AB90" s="295">
        <f>IF('FEN 2019'!A344=1, 'FEN 2019'!L344, 0)</f>
        <v>3516403.25</v>
      </c>
      <c r="AC90" s="296">
        <f t="shared" si="53"/>
        <v>0.4951490183979711</v>
      </c>
      <c r="AD90" s="295">
        <f>IF('FEN 2019'!A344=1, 'FEN 2019'!M344, 0)</f>
        <v>3022205.75</v>
      </c>
      <c r="AE90" s="296">
        <f t="shared" si="54"/>
        <v>0.42556046736369157</v>
      </c>
      <c r="AF90" s="295">
        <f>IF('FEN 2019'!A344=1, 'FEN 2019'!N344, 0)</f>
        <v>0</v>
      </c>
      <c r="AG90" s="296">
        <f t="shared" si="55"/>
        <v>0</v>
      </c>
      <c r="AH90" s="296">
        <f t="shared" si="56"/>
        <v>0.64514901839797101</v>
      </c>
    </row>
    <row r="91" spans="1:34" ht="20.100000000000001" customHeight="1">
      <c r="A91" s="128">
        <v>89</v>
      </c>
      <c r="B91" s="128">
        <f>IF('FEN 2019'!$A347=1,'FEN 2019'!B347, " ")</f>
        <v>2014</v>
      </c>
      <c r="C91" s="128">
        <f>IF('FEN 2019'!$A347=1,'FEN 2019'!C347, " ")</f>
        <v>2018</v>
      </c>
      <c r="D91" s="301" t="str">
        <f t="shared" si="58"/>
        <v xml:space="preserve"> </v>
      </c>
      <c r="E91" s="301" t="str">
        <f t="shared" si="58"/>
        <v xml:space="preserve"> </v>
      </c>
      <c r="F91" s="301" t="str">
        <f t="shared" si="58"/>
        <v xml:space="preserve"> </v>
      </c>
      <c r="G91" s="301" t="str">
        <f t="shared" si="58"/>
        <v>1</v>
      </c>
      <c r="H91" s="301" t="str">
        <f t="shared" si="58"/>
        <v>1</v>
      </c>
      <c r="I91" s="301" t="str">
        <f t="shared" si="58"/>
        <v>1</v>
      </c>
      <c r="J91" s="301" t="str">
        <f t="shared" si="58"/>
        <v>1</v>
      </c>
      <c r="K91" s="301" t="str">
        <f t="shared" si="58"/>
        <v>1</v>
      </c>
      <c r="L91" s="301" t="str">
        <f t="shared" si="58"/>
        <v xml:space="preserve"> </v>
      </c>
      <c r="M91" s="296" t="str">
        <f t="shared" si="48"/>
        <v xml:space="preserve"> </v>
      </c>
      <c r="N91" s="296" t="str">
        <f t="shared" si="49"/>
        <v xml:space="preserve"> </v>
      </c>
      <c r="O91" s="494" t="str">
        <f>IF('FEN 2019'!A347=1,'FEN 2019'!F347," ")</f>
        <v xml:space="preserve">Aprovizionarea cu apa, canalizare si statia de epurare din sat </v>
      </c>
      <c r="P91" s="308" t="s">
        <v>1350</v>
      </c>
      <c r="Q91" s="308" t="s">
        <v>1344</v>
      </c>
      <c r="R91" s="308" t="s">
        <v>1344</v>
      </c>
      <c r="S91" s="308" t="s">
        <v>1344</v>
      </c>
      <c r="T91" s="128" t="str">
        <f>IF('FEN 2019'!A347=1,'FEN 2019'!G347," ")</f>
        <v>Primăria Plop, r. Donduşeni</v>
      </c>
      <c r="U91" s="298" t="str">
        <f>IF('FEN 2019'!A347=1,'FEN 2019'!E347, " ")</f>
        <v>Plop</v>
      </c>
      <c r="V91" s="298" t="str">
        <f>IF('FEN 2019'!A347, 'FEN 2019'!H347, " ")</f>
        <v>Dondușeni</v>
      </c>
      <c r="W91" s="295">
        <f>IF('FEN 2019'!A347=1, 'FEN 2019'!I347, 0)</f>
        <v>12581229.380000001</v>
      </c>
      <c r="X91" s="295">
        <f>IF('FEN 2019'!A347=1, 'FEN 2019'!K347, 0)</f>
        <v>1887184.4070000001</v>
      </c>
      <c r="Y91" s="296">
        <f t="shared" si="51"/>
        <v>0.15</v>
      </c>
      <c r="Z91" s="295">
        <f>IF('FEN 2019'!A347=1, 'FEN 2019'!J347, 0)</f>
        <v>12729268</v>
      </c>
      <c r="AA91" s="296">
        <f t="shared" si="52"/>
        <v>1.0117666259416056</v>
      </c>
      <c r="AB91" s="295">
        <f>IF('FEN 2019'!A347=1, 'FEN 2019'!L347, 0)</f>
        <v>8433865.3300000001</v>
      </c>
      <c r="AC91" s="296">
        <f t="shared" si="53"/>
        <v>0.67035303747081032</v>
      </c>
      <c r="AD91" s="295">
        <f>IF('FEN 2019'!A347=1, 'FEN 2019'!M347, 0)</f>
        <v>4295402.67</v>
      </c>
      <c r="AE91" s="296">
        <f t="shared" si="54"/>
        <v>0.34141358847079534</v>
      </c>
      <c r="AF91" s="295">
        <f>IF('FEN 2019'!A347=1, 'FEN 2019'!N347, 0)</f>
        <v>0</v>
      </c>
      <c r="AG91" s="296">
        <f t="shared" si="55"/>
        <v>0</v>
      </c>
      <c r="AH91" s="296">
        <f t="shared" si="56"/>
        <v>0.82035303747081023</v>
      </c>
    </row>
    <row r="92" spans="1:34" ht="20.100000000000001" customHeight="1">
      <c r="A92" s="128">
        <v>90</v>
      </c>
      <c r="B92" s="128">
        <f>IF('FEN 2019'!$A354=1,'FEN 2019'!B354, " ")</f>
        <v>2012</v>
      </c>
      <c r="C92" s="128">
        <f>IF('FEN 2019'!$A354=1,'FEN 2019'!C354, " ")</f>
        <v>2013</v>
      </c>
      <c r="D92" s="301" t="str">
        <f t="shared" si="58"/>
        <v xml:space="preserve"> </v>
      </c>
      <c r="E92" s="301" t="str">
        <f t="shared" si="58"/>
        <v>1</v>
      </c>
      <c r="F92" s="301" t="str">
        <f t="shared" si="58"/>
        <v>1</v>
      </c>
      <c r="G92" s="301" t="str">
        <f t="shared" si="58"/>
        <v xml:space="preserve"> </v>
      </c>
      <c r="H92" s="301" t="str">
        <f t="shared" si="58"/>
        <v xml:space="preserve"> </v>
      </c>
      <c r="I92" s="301" t="str">
        <f t="shared" si="58"/>
        <v xml:space="preserve"> </v>
      </c>
      <c r="J92" s="301" t="str">
        <f t="shared" si="58"/>
        <v xml:space="preserve"> </v>
      </c>
      <c r="K92" s="301" t="str">
        <f t="shared" si="58"/>
        <v xml:space="preserve"> </v>
      </c>
      <c r="L92" s="301" t="str">
        <f t="shared" si="58"/>
        <v xml:space="preserve"> </v>
      </c>
      <c r="M92" s="296" t="str">
        <f t="shared" si="48"/>
        <v xml:space="preserve"> </v>
      </c>
      <c r="N92" s="296" t="str">
        <f t="shared" si="49"/>
        <v xml:space="preserve"> </v>
      </c>
      <c r="O92" s="494" t="str">
        <f>IF('FEN 2019'!A354=1,'FEN 2019'!F354," ")</f>
        <v xml:space="preserve">Reconstructia Statiei de Epurare </v>
      </c>
      <c r="P92" s="308" t="s">
        <v>1350</v>
      </c>
      <c r="Q92" s="308" t="s">
        <v>1350</v>
      </c>
      <c r="R92" s="308" t="s">
        <v>1350</v>
      </c>
      <c r="S92" s="308" t="s">
        <v>1344</v>
      </c>
      <c r="T92" s="128" t="str">
        <f>IF('FEN 2019'!A354=1,'FEN 2019'!G354," ")</f>
        <v>Primaria or.Donduseni</v>
      </c>
      <c r="U92" s="298" t="str">
        <f>IF('FEN 2019'!A354=1,'FEN 2019'!E354, " ")</f>
        <v>Donduseni</v>
      </c>
      <c r="V92" s="298" t="str">
        <f>IF('FEN 2019'!A354, 'FEN 2019'!H354, " ")</f>
        <v>Dondușeni</v>
      </c>
      <c r="W92" s="295">
        <f>IF('FEN 2019'!A354=1, 'FEN 2019'!I354, 0)</f>
        <v>10650000</v>
      </c>
      <c r="X92" s="295">
        <f>IF('FEN 2019'!A354=1, 'FEN 2019'!K354, 0)</f>
        <v>1597500</v>
      </c>
      <c r="Y92" s="296">
        <f t="shared" si="51"/>
        <v>0.15</v>
      </c>
      <c r="Z92" s="295">
        <f>IF('FEN 2019'!A354=1, 'FEN 2019'!J354, 0)</f>
        <v>6500000</v>
      </c>
      <c r="AA92" s="296">
        <f t="shared" si="52"/>
        <v>0.61032863849765262</v>
      </c>
      <c r="AB92" s="295">
        <f>IF('FEN 2019'!A354=1, 'FEN 2019'!L354, 0)</f>
        <v>3790681.05</v>
      </c>
      <c r="AC92" s="296">
        <f t="shared" si="53"/>
        <v>0.35593249295774648</v>
      </c>
      <c r="AD92" s="295">
        <f>IF('FEN 2019'!A354=1, 'FEN 2019'!M354, 0)</f>
        <v>2709318.95</v>
      </c>
      <c r="AE92" s="296">
        <f t="shared" si="54"/>
        <v>0.25439614553990614</v>
      </c>
      <c r="AF92" s="295">
        <f>IF('FEN 2019'!A354=1, 'FEN 2019'!N354, 0)</f>
        <v>4150000</v>
      </c>
      <c r="AG92" s="296">
        <f t="shared" si="55"/>
        <v>0.38967136150234744</v>
      </c>
      <c r="AH92" s="296">
        <f t="shared" si="56"/>
        <v>0.50593249295774645</v>
      </c>
    </row>
    <row r="93" spans="1:34" ht="20.100000000000001" customHeight="1">
      <c r="A93" s="128">
        <v>91</v>
      </c>
      <c r="B93" s="128">
        <f>IF('FEN 2019'!$A357=1,'FEN 2019'!B357, " ")</f>
        <v>2013</v>
      </c>
      <c r="C93" s="128">
        <f>IF('FEN 2019'!$A357=1,'FEN 2019'!C357, " ")</f>
        <v>2016</v>
      </c>
      <c r="D93" s="301" t="str">
        <f t="shared" si="58"/>
        <v xml:space="preserve"> </v>
      </c>
      <c r="E93" s="301" t="str">
        <f t="shared" si="58"/>
        <v xml:space="preserve"> </v>
      </c>
      <c r="F93" s="301" t="str">
        <f t="shared" si="58"/>
        <v>1</v>
      </c>
      <c r="G93" s="301" t="str">
        <f t="shared" si="58"/>
        <v>1</v>
      </c>
      <c r="H93" s="301" t="str">
        <f t="shared" si="58"/>
        <v>1</v>
      </c>
      <c r="I93" s="301" t="str">
        <f t="shared" si="58"/>
        <v>1</v>
      </c>
      <c r="J93" s="301" t="str">
        <f t="shared" si="58"/>
        <v xml:space="preserve"> </v>
      </c>
      <c r="K93" s="301" t="str">
        <f t="shared" si="58"/>
        <v xml:space="preserve"> </v>
      </c>
      <c r="L93" s="301" t="str">
        <f t="shared" si="58"/>
        <v xml:space="preserve"> </v>
      </c>
      <c r="M93" s="296">
        <f t="shared" si="48"/>
        <v>1.0425235931177013</v>
      </c>
      <c r="N93" s="296" t="str">
        <f t="shared" si="49"/>
        <v xml:space="preserve"> </v>
      </c>
      <c r="O93" s="494" t="str">
        <f>IF('FEN 2019'!A357=1,'FEN 2019'!F357," ")</f>
        <v xml:space="preserve">Alimentarea cu apă a s. Rediul Mare , r. Dondușeni </v>
      </c>
      <c r="P93" s="308" t="s">
        <v>1350</v>
      </c>
      <c r="Q93" s="308" t="s">
        <v>1344</v>
      </c>
      <c r="R93" s="308" t="s">
        <v>1350</v>
      </c>
      <c r="S93" s="306" t="s">
        <v>1350</v>
      </c>
      <c r="T93" s="128" t="str">
        <f>IF('FEN 2019'!A357=1,'FEN 2019'!G357," ")</f>
        <v>Primăria Rediul Mare, r. Dondușeni</v>
      </c>
      <c r="U93" s="298" t="str">
        <f>IF('FEN 2019'!A357=1,'FEN 2019'!E357, " ")</f>
        <v>Rediul Mare</v>
      </c>
      <c r="V93" s="298" t="str">
        <f>IF('FEN 2019'!A357, 'FEN 2019'!H357, " ")</f>
        <v>Dondușeni</v>
      </c>
      <c r="W93" s="295">
        <f>IF('FEN 2019'!A357=1, 'FEN 2019'!I357, 0)</f>
        <v>4985776</v>
      </c>
      <c r="X93" s="295">
        <f>IF('FEN 2019'!A357=1, 'FEN 2019'!K357, 0)</f>
        <v>747866.4</v>
      </c>
      <c r="Y93" s="296">
        <f t="shared" si="51"/>
        <v>0.15</v>
      </c>
      <c r="Z93" s="295">
        <f>IF('FEN 2019'!A357=1, 'FEN 2019'!J357, 0)</f>
        <v>4500651</v>
      </c>
      <c r="AA93" s="296">
        <f t="shared" si="52"/>
        <v>0.90269819582749</v>
      </c>
      <c r="AB93" s="295">
        <f>IF('FEN 2019'!A357=1, 'FEN 2019'!L357, 0)</f>
        <v>4449922.71</v>
      </c>
      <c r="AC93" s="296">
        <f t="shared" si="53"/>
        <v>0.89252359311770124</v>
      </c>
      <c r="AD93" s="295">
        <f>IF('FEN 2019'!A357=1, 'FEN 2019'!M357, 0)</f>
        <v>50728.290000000037</v>
      </c>
      <c r="AE93" s="296">
        <f t="shared" si="54"/>
        <v>1.0174602709788814E-2</v>
      </c>
      <c r="AF93" s="295">
        <f>IF('FEN 2019'!A357=1, 'FEN 2019'!N357, 0)</f>
        <v>485125</v>
      </c>
      <c r="AG93" s="296">
        <f t="shared" si="55"/>
        <v>9.7301804172509956E-2</v>
      </c>
      <c r="AH93" s="296">
        <f t="shared" si="56"/>
        <v>1.0425235931177013</v>
      </c>
    </row>
    <row r="94" spans="1:34" ht="20.100000000000001" customHeight="1">
      <c r="A94" s="128">
        <v>92</v>
      </c>
      <c r="B94" s="128">
        <f>IF('FEN 2019'!$A363=1,'FEN 2019'!B363, " ")</f>
        <v>2015</v>
      </c>
      <c r="C94" s="128">
        <f>IF('FEN 2019'!$A363=1,'FEN 2019'!C363, " ")</f>
        <v>2018</v>
      </c>
      <c r="D94" s="301" t="str">
        <f t="shared" ref="D94:L101" si="59">IF(AND($B94&gt;=D$2-$C94+$B94,$C94&lt;=D$2+$C94-$B94),"1"," ")</f>
        <v xml:space="preserve"> </v>
      </c>
      <c r="E94" s="301" t="str">
        <f t="shared" si="59"/>
        <v xml:space="preserve"> </v>
      </c>
      <c r="F94" s="301" t="str">
        <f t="shared" si="59"/>
        <v xml:space="preserve"> </v>
      </c>
      <c r="G94" s="301" t="str">
        <f t="shared" si="59"/>
        <v xml:space="preserve"> </v>
      </c>
      <c r="H94" s="301" t="str">
        <f t="shared" si="59"/>
        <v>1</v>
      </c>
      <c r="I94" s="301" t="str">
        <f t="shared" si="59"/>
        <v>1</v>
      </c>
      <c r="J94" s="301" t="str">
        <f t="shared" si="59"/>
        <v>1</v>
      </c>
      <c r="K94" s="301" t="str">
        <f t="shared" si="59"/>
        <v>1</v>
      </c>
      <c r="L94" s="301" t="str">
        <f t="shared" si="59"/>
        <v xml:space="preserve"> </v>
      </c>
      <c r="M94" s="296">
        <f t="shared" si="48"/>
        <v>1.005733924919596</v>
      </c>
      <c r="N94" s="296" t="str">
        <f t="shared" si="49"/>
        <v xml:space="preserve"> </v>
      </c>
      <c r="O94" s="494" t="str">
        <f>IF('FEN 2019'!A363=1,'FEN 2019'!F363," ")</f>
        <v xml:space="preserve">Alimentarea cu apă potabilă a satului Dominteni  </v>
      </c>
      <c r="P94" s="308" t="s">
        <v>1350</v>
      </c>
      <c r="Q94" s="308" t="s">
        <v>1344</v>
      </c>
      <c r="R94" s="308" t="s">
        <v>1350</v>
      </c>
      <c r="S94" s="306" t="s">
        <v>1350</v>
      </c>
      <c r="T94" s="128" t="str">
        <f>IF('FEN 2019'!A363=1,'FEN 2019'!G363," ")</f>
        <v>Primăria Dominteni, r. Drochia</v>
      </c>
      <c r="U94" s="298" t="str">
        <f>IF('FEN 2019'!A363=1,'FEN 2019'!E363, " ")</f>
        <v>Dominteni</v>
      </c>
      <c r="V94" s="298" t="str">
        <f>IF('FEN 2019'!A363, 'FEN 2019'!H363, " ")</f>
        <v>Drochia</v>
      </c>
      <c r="W94" s="295">
        <f>IF('FEN 2019'!A363=1, 'FEN 2019'!I363, 0)</f>
        <v>5160814</v>
      </c>
      <c r="X94" s="295">
        <f>IF('FEN 2019'!A363=1, 'FEN 2019'!K363, 0)</f>
        <v>774122.1</v>
      </c>
      <c r="Y94" s="296">
        <f t="shared" ref="Y94:Y111" si="60">X94/W94</f>
        <v>0.15</v>
      </c>
      <c r="Z94" s="295">
        <f>IF('FEN 2019'!A363=1, 'FEN 2019'!J363, 0)</f>
        <v>4785789</v>
      </c>
      <c r="AA94" s="296">
        <f t="shared" ref="AA94:AA111" si="61">Z94/W94</f>
        <v>0.92733219992040017</v>
      </c>
      <c r="AB94" s="295">
        <f>IF('FEN 2019'!A363=1, 'FEN 2019'!L363, 0)</f>
        <v>4416283.62</v>
      </c>
      <c r="AC94" s="296">
        <f t="shared" ref="AC94:AC111" si="62">AB94/W94</f>
        <v>0.85573392491959599</v>
      </c>
      <c r="AD94" s="295">
        <f>IF('FEN 2019'!A363=1, 'FEN 2019'!M363, 0)</f>
        <v>369505.37999999989</v>
      </c>
      <c r="AE94" s="296">
        <f t="shared" ref="AE94:AE111" si="63">AD94/W94</f>
        <v>7.159827500080411E-2</v>
      </c>
      <c r="AF94" s="295">
        <f>IF('FEN 2019'!A363=1, 'FEN 2019'!N363, 0)</f>
        <v>0</v>
      </c>
      <c r="AG94" s="296">
        <f t="shared" ref="AG94:AG111" si="64">AF94/W94</f>
        <v>0</v>
      </c>
      <c r="AH94" s="296">
        <f t="shared" ref="AH94:AH111" si="65">(AB94+X94)/W94</f>
        <v>1.005733924919596</v>
      </c>
    </row>
    <row r="95" spans="1:34" ht="25.5" customHeight="1">
      <c r="A95" s="128">
        <v>93</v>
      </c>
      <c r="B95" s="128">
        <f>IF('FEN 2019'!$A367=1,'FEN 2019'!B367, " ")</f>
        <v>2016</v>
      </c>
      <c r="C95" s="128">
        <f>IF('FEN 2019'!$A367=1,'FEN 2019'!C367, " ")</f>
        <v>2018</v>
      </c>
      <c r="D95" s="301" t="str">
        <f t="shared" si="59"/>
        <v xml:space="preserve"> </v>
      </c>
      <c r="E95" s="301" t="str">
        <f t="shared" si="59"/>
        <v xml:space="preserve"> </v>
      </c>
      <c r="F95" s="301" t="str">
        <f t="shared" si="59"/>
        <v xml:space="preserve"> </v>
      </c>
      <c r="G95" s="301" t="str">
        <f t="shared" si="59"/>
        <v xml:space="preserve"> </v>
      </c>
      <c r="H95" s="301" t="str">
        <f t="shared" si="59"/>
        <v xml:space="preserve"> </v>
      </c>
      <c r="I95" s="301" t="str">
        <f t="shared" si="59"/>
        <v>1</v>
      </c>
      <c r="J95" s="301" t="str">
        <f t="shared" si="59"/>
        <v>1</v>
      </c>
      <c r="K95" s="301" t="str">
        <f t="shared" si="59"/>
        <v>1</v>
      </c>
      <c r="L95" s="301" t="str">
        <f t="shared" si="59"/>
        <v xml:space="preserve"> </v>
      </c>
      <c r="M95" s="296" t="str">
        <f t="shared" si="48"/>
        <v xml:space="preserve"> </v>
      </c>
      <c r="N95" s="296" t="str">
        <f t="shared" si="49"/>
        <v xml:space="preserve"> </v>
      </c>
      <c r="O95" s="494" t="str">
        <f>IF('FEN 2019'!A367=1,'FEN 2019'!F367," ")</f>
        <v>Renovarea reţelelor de alimentare cu apă potabilă, cu extinderea reţelelor în zona NORD-VEST a s. Gribova</v>
      </c>
      <c r="P95" s="308" t="s">
        <v>1350</v>
      </c>
      <c r="Q95" s="308" t="s">
        <v>1344</v>
      </c>
      <c r="R95" s="308" t="s">
        <v>1350</v>
      </c>
      <c r="S95" s="306" t="s">
        <v>1350</v>
      </c>
      <c r="T95" s="128" t="str">
        <f>IF('FEN 2019'!A367=1,'FEN 2019'!G367," ")</f>
        <v>Primăria Gribova, rl. Drochia</v>
      </c>
      <c r="U95" s="298" t="str">
        <f>IF('FEN 2019'!A367=1,'FEN 2019'!E367, " ")</f>
        <v>Gribova</v>
      </c>
      <c r="V95" s="298" t="str">
        <f>IF('FEN 2019'!A367, 'FEN 2019'!H367, " ")</f>
        <v>Drochia</v>
      </c>
      <c r="W95" s="295">
        <f>IF('FEN 2019'!A367=1, 'FEN 2019'!I367, 0)</f>
        <v>10989356</v>
      </c>
      <c r="X95" s="295">
        <f>IF('FEN 2019'!A367=1, 'FEN 2019'!K367, 0)</f>
        <v>740500.5</v>
      </c>
      <c r="Y95" s="296">
        <f t="shared" si="60"/>
        <v>6.7383429929833927E-2</v>
      </c>
      <c r="Z95" s="295">
        <f>IF('FEN 2019'!A367=1, 'FEN 2019'!J367, 0)</f>
        <v>6000000</v>
      </c>
      <c r="AA95" s="296">
        <f t="shared" si="61"/>
        <v>0.54598285832218008</v>
      </c>
      <c r="AB95" s="295">
        <f>IF('FEN 2019'!A367=1, 'FEN 2019'!L367, 0)</f>
        <v>4072124.38</v>
      </c>
      <c r="AC95" s="296">
        <f t="shared" si="62"/>
        <v>0.37055168473930594</v>
      </c>
      <c r="AD95" s="295">
        <f>IF('FEN 2019'!A367=1, 'FEN 2019'!M367, 0)</f>
        <v>1927875.62</v>
      </c>
      <c r="AE95" s="296">
        <f t="shared" si="63"/>
        <v>0.17543117358287419</v>
      </c>
      <c r="AF95" s="295">
        <f>IF('FEN 2019'!A367=1, 'FEN 2019'!N367, 0)</f>
        <v>4989356</v>
      </c>
      <c r="AG95" s="296">
        <f t="shared" si="64"/>
        <v>0.45401714167781987</v>
      </c>
      <c r="AH95" s="296">
        <f t="shared" si="65"/>
        <v>0.43793511466913981</v>
      </c>
    </row>
    <row r="96" spans="1:34" ht="20.25" customHeight="1">
      <c r="A96" s="128">
        <v>94</v>
      </c>
      <c r="B96" s="128">
        <f>IF('FEN 2019'!$A370=1,'FEN 2019'!B370, " ")</f>
        <v>2018</v>
      </c>
      <c r="C96" s="128">
        <f>IF('FEN 2019'!$A370=1,'FEN 2019'!C370, " ")</f>
        <v>2018</v>
      </c>
      <c r="D96" s="301" t="str">
        <f t="shared" si="59"/>
        <v xml:space="preserve"> </v>
      </c>
      <c r="E96" s="301" t="str">
        <f t="shared" si="59"/>
        <v xml:space="preserve"> </v>
      </c>
      <c r="F96" s="301" t="str">
        <f t="shared" si="59"/>
        <v xml:space="preserve"> </v>
      </c>
      <c r="G96" s="301" t="str">
        <f t="shared" si="59"/>
        <v xml:space="preserve"> </v>
      </c>
      <c r="H96" s="301" t="str">
        <f t="shared" si="59"/>
        <v xml:space="preserve"> </v>
      </c>
      <c r="I96" s="301" t="str">
        <f t="shared" si="59"/>
        <v xml:space="preserve"> </v>
      </c>
      <c r="J96" s="301" t="str">
        <f t="shared" si="59"/>
        <v xml:space="preserve"> </v>
      </c>
      <c r="K96" s="301" t="str">
        <f t="shared" si="59"/>
        <v>1</v>
      </c>
      <c r="L96" s="301" t="str">
        <f t="shared" si="59"/>
        <v xml:space="preserve"> </v>
      </c>
      <c r="M96" s="296" t="e">
        <f t="shared" si="48"/>
        <v>#DIV/0!</v>
      </c>
      <c r="N96" s="296" t="e">
        <f t="shared" si="49"/>
        <v>#DIV/0!</v>
      </c>
      <c r="O96" s="494" t="str">
        <f>IF('FEN 2019'!A370=1,'FEN 2019'!F370," ")</f>
        <v>Forarea sondelor arteziene și construcția rețelelor de apeduct în comuna Șuri, rl. Drochia</v>
      </c>
      <c r="P96" s="308" t="s">
        <v>1344</v>
      </c>
      <c r="Q96" s="308" t="s">
        <v>1344</v>
      </c>
      <c r="R96" s="308" t="s">
        <v>1350</v>
      </c>
      <c r="S96" s="306" t="s">
        <v>1350</v>
      </c>
      <c r="T96" s="128" t="str">
        <f>IF('FEN 2019'!A370=1,'FEN 2019'!G370," ")</f>
        <v>Primăria Șuri, rl., Drochia</v>
      </c>
      <c r="U96" s="298" t="str">
        <f>IF('FEN 2019'!A370=1,'FEN 2019'!E370, " ")</f>
        <v>Suri</v>
      </c>
      <c r="V96" s="298" t="str">
        <f>IF('FEN 2019'!A370, 'FEN 2019'!H370, " ")</f>
        <v>Drochia</v>
      </c>
      <c r="W96" s="484">
        <f>IF('FEN 2019'!A370=1, 'FEN 2019'!I370, 0)</f>
        <v>0</v>
      </c>
      <c r="X96" s="295">
        <f>IF('FEN 2019'!A370=1, 'FEN 2019'!K370, 0)</f>
        <v>0</v>
      </c>
      <c r="Y96" s="296" t="e">
        <f t="shared" si="60"/>
        <v>#DIV/0!</v>
      </c>
      <c r="Z96" s="295">
        <f>IF('FEN 2019'!A370=1, 'FEN 2019'!J370, 0)</f>
        <v>1000000</v>
      </c>
      <c r="AA96" s="296" t="e">
        <f t="shared" si="61"/>
        <v>#DIV/0!</v>
      </c>
      <c r="AB96" s="295">
        <f>IF('FEN 2019'!A370=1, 'FEN 2019'!L370, 0)</f>
        <v>0</v>
      </c>
      <c r="AC96" s="296" t="e">
        <f t="shared" si="62"/>
        <v>#DIV/0!</v>
      </c>
      <c r="AD96" s="295">
        <f>IF('FEN 2019'!A370=1, 'FEN 2019'!M370, 0)</f>
        <v>1000000</v>
      </c>
      <c r="AE96" s="296" t="e">
        <f t="shared" si="63"/>
        <v>#DIV/0!</v>
      </c>
      <c r="AF96" s="295">
        <f>IF('FEN 2019'!A370=1, 'FEN 2019'!N370, 0)</f>
        <v>0</v>
      </c>
      <c r="AG96" s="296" t="e">
        <f t="shared" si="64"/>
        <v>#DIV/0!</v>
      </c>
      <c r="AH96" s="296" t="e">
        <f t="shared" si="65"/>
        <v>#DIV/0!</v>
      </c>
    </row>
    <row r="97" spans="1:34" ht="20.100000000000001" customHeight="1">
      <c r="A97" s="128">
        <v>95</v>
      </c>
      <c r="B97" s="128">
        <f>IF('FEN 2019'!$A372=1,'FEN 2019'!B372, " ")</f>
        <v>2018</v>
      </c>
      <c r="C97" s="128">
        <f>IF('FEN 2019'!$A372=1,'FEN 2019'!C372, " ")</f>
        <v>2018</v>
      </c>
      <c r="D97" s="301" t="str">
        <f t="shared" si="59"/>
        <v xml:space="preserve"> </v>
      </c>
      <c r="E97" s="301" t="str">
        <f t="shared" si="59"/>
        <v xml:space="preserve"> </v>
      </c>
      <c r="F97" s="301" t="str">
        <f t="shared" si="59"/>
        <v xml:space="preserve"> </v>
      </c>
      <c r="G97" s="301" t="str">
        <f t="shared" si="59"/>
        <v xml:space="preserve"> </v>
      </c>
      <c r="H97" s="301" t="str">
        <f t="shared" si="59"/>
        <v xml:space="preserve"> </v>
      </c>
      <c r="I97" s="301" t="str">
        <f t="shared" si="59"/>
        <v xml:space="preserve"> </v>
      </c>
      <c r="J97" s="301" t="str">
        <f t="shared" si="59"/>
        <v xml:space="preserve"> </v>
      </c>
      <c r="K97" s="301" t="str">
        <f t="shared" si="59"/>
        <v>1</v>
      </c>
      <c r="L97" s="301" t="str">
        <f t="shared" si="59"/>
        <v xml:space="preserve"> </v>
      </c>
      <c r="M97" s="296" t="str">
        <f t="shared" si="48"/>
        <v xml:space="preserve"> </v>
      </c>
      <c r="N97" s="296">
        <f t="shared" si="49"/>
        <v>0.25357267789836063</v>
      </c>
      <c r="O97" s="494" t="str">
        <f>IF('FEN 2019'!A372=1,'FEN 2019'!F372," ")</f>
        <v>Alimentarea cu apa a satului</v>
      </c>
      <c r="P97" s="308" t="s">
        <v>1350</v>
      </c>
      <c r="Q97" s="308" t="s">
        <v>1344</v>
      </c>
      <c r="R97" s="308" t="s">
        <v>1350</v>
      </c>
      <c r="S97" s="306" t="s">
        <v>1350</v>
      </c>
      <c r="T97" s="128" t="str">
        <f>IF('FEN 2019'!A372=1,'FEN 2019'!G372," ")</f>
        <v>Primăria Maramonovca, rl. Drochia</v>
      </c>
      <c r="U97" s="298" t="str">
        <f>IF('FEN 2019'!A372=1,'FEN 2019'!E372, " ")</f>
        <v>Maramovoca</v>
      </c>
      <c r="V97" s="298" t="str">
        <f>IF('FEN 2019'!A372, 'FEN 2019'!H372, " ")</f>
        <v>Drochia</v>
      </c>
      <c r="W97" s="295">
        <f>IF('FEN 2019'!A372=1, 'FEN 2019'!I372, 0)</f>
        <v>9655055.9499999993</v>
      </c>
      <c r="X97" s="295">
        <f>IF('FEN 2019'!A372=1, 'FEN 2019'!K372, 0)</f>
        <v>1448258.3925000001</v>
      </c>
      <c r="Y97" s="296">
        <f t="shared" si="60"/>
        <v>0.15000000000000002</v>
      </c>
      <c r="Z97" s="295">
        <f>IF('FEN 2019'!A372=1, 'FEN 2019'!J372, 0)</f>
        <v>1000000</v>
      </c>
      <c r="AA97" s="296">
        <f t="shared" si="61"/>
        <v>0.10357267789836061</v>
      </c>
      <c r="AB97" s="295">
        <f>IF('FEN 2019'!A372=1, 'FEN 2019'!L372, 0)</f>
        <v>1000000</v>
      </c>
      <c r="AC97" s="296">
        <f t="shared" si="62"/>
        <v>0.10357267789836061</v>
      </c>
      <c r="AD97" s="295">
        <f>IF('FEN 2019'!A372=1, 'FEN 2019'!M372, 0)</f>
        <v>0</v>
      </c>
      <c r="AE97" s="296">
        <f t="shared" si="63"/>
        <v>0</v>
      </c>
      <c r="AF97" s="295">
        <f>IF('FEN 2019'!A372=1, 'FEN 2019'!N372, 0)</f>
        <v>0</v>
      </c>
      <c r="AG97" s="296">
        <f t="shared" si="64"/>
        <v>0</v>
      </c>
      <c r="AH97" s="296">
        <f t="shared" si="65"/>
        <v>0.25357267789836063</v>
      </c>
    </row>
    <row r="98" spans="1:34" ht="20.100000000000001" customHeight="1">
      <c r="A98" s="128">
        <v>96</v>
      </c>
      <c r="B98" s="128">
        <f>IF('FEN 2019'!$A374=1,'FEN 2019'!B374, " ")</f>
        <v>2016</v>
      </c>
      <c r="C98" s="128">
        <f>IF('FEN 2019'!$A374=1,'FEN 2019'!C374, " ")</f>
        <v>2018</v>
      </c>
      <c r="D98" s="301" t="str">
        <f t="shared" si="59"/>
        <v xml:space="preserve"> </v>
      </c>
      <c r="E98" s="301" t="str">
        <f t="shared" si="59"/>
        <v xml:space="preserve"> </v>
      </c>
      <c r="F98" s="301" t="str">
        <f t="shared" si="59"/>
        <v xml:space="preserve"> </v>
      </c>
      <c r="G98" s="301" t="str">
        <f t="shared" si="59"/>
        <v xml:space="preserve"> </v>
      </c>
      <c r="H98" s="301" t="str">
        <f t="shared" si="59"/>
        <v xml:space="preserve"> </v>
      </c>
      <c r="I98" s="301" t="str">
        <f t="shared" si="59"/>
        <v>1</v>
      </c>
      <c r="J98" s="301" t="str">
        <f t="shared" si="59"/>
        <v>1</v>
      </c>
      <c r="K98" s="301" t="str">
        <f t="shared" si="59"/>
        <v>1</v>
      </c>
      <c r="L98" s="301" t="str">
        <f t="shared" si="59"/>
        <v xml:space="preserve"> </v>
      </c>
      <c r="M98" s="296" t="str">
        <f t="shared" si="48"/>
        <v xml:space="preserve"> </v>
      </c>
      <c r="N98" s="296" t="str">
        <f t="shared" si="49"/>
        <v xml:space="preserve"> </v>
      </c>
      <c r="O98" s="494" t="str">
        <f>IF('FEN 2019'!A374=1,'FEN 2019'!F374," ")</f>
        <v xml:space="preserve">Construcția rețelelor de alimentare cu apă și canalizare în s. Sofia, r. Drochia   </v>
      </c>
      <c r="P98" s="308" t="s">
        <v>1350</v>
      </c>
      <c r="Q98" s="308" t="s">
        <v>1344</v>
      </c>
      <c r="R98" s="308" t="s">
        <v>1344</v>
      </c>
      <c r="S98" s="306" t="s">
        <v>1350</v>
      </c>
      <c r="T98" s="128" t="str">
        <f>IF('FEN 2019'!A374=1,'FEN 2019'!G374," ")</f>
        <v>Primăria Sofia, r. Drochia</v>
      </c>
      <c r="U98" s="298" t="str">
        <f>IF('FEN 2019'!A374=1,'FEN 2019'!E374, " ")</f>
        <v>Sofia</v>
      </c>
      <c r="V98" s="298" t="str">
        <f>IF('FEN 2019'!A374, 'FEN 2019'!H374, " ")</f>
        <v>Drochia</v>
      </c>
      <c r="W98" s="295">
        <f>IF('FEN 2019'!A374=1, 'FEN 2019'!I374, 0)</f>
        <v>6921810</v>
      </c>
      <c r="X98" s="295">
        <f>IF('FEN 2019'!A374=1, 'FEN 2019'!K374, 0)</f>
        <v>1038271.5</v>
      </c>
      <c r="Y98" s="296">
        <f t="shared" si="60"/>
        <v>0.15</v>
      </c>
      <c r="Z98" s="295">
        <f>IF('FEN 2019'!A374=1, 'FEN 2019'!J374, 0)</f>
        <v>4880381</v>
      </c>
      <c r="AA98" s="296">
        <f t="shared" si="61"/>
        <v>0.70507295057217689</v>
      </c>
      <c r="AB98" s="295">
        <f>IF('FEN 2019'!A374=1, 'FEN 2019'!L374, 0)</f>
        <v>4300233.2200000007</v>
      </c>
      <c r="AC98" s="296">
        <f t="shared" si="62"/>
        <v>0.62125848874788536</v>
      </c>
      <c r="AD98" s="295">
        <f>IF('FEN 2019'!A374=1, 'FEN 2019'!M374, 0)</f>
        <v>580147.77999999933</v>
      </c>
      <c r="AE98" s="296">
        <f t="shared" si="63"/>
        <v>8.3814461824291531E-2</v>
      </c>
      <c r="AF98" s="295">
        <f>IF('FEN 2019'!A374=1, 'FEN 2019'!N374, 0)</f>
        <v>0</v>
      </c>
      <c r="AG98" s="296">
        <f t="shared" si="64"/>
        <v>0</v>
      </c>
      <c r="AH98" s="296">
        <f t="shared" si="65"/>
        <v>0.77125848874788538</v>
      </c>
    </row>
    <row r="99" spans="1:34" ht="20.100000000000001" customHeight="1">
      <c r="A99" s="128">
        <v>97</v>
      </c>
      <c r="B99" s="128">
        <f>IF('FEN 2019'!$A377=1,'FEN 2019'!B377, " ")</f>
        <v>2014</v>
      </c>
      <c r="C99" s="128">
        <f>IF('FEN 2019'!$A377=1,'FEN 2019'!C377, " ")</f>
        <v>2018</v>
      </c>
      <c r="D99" s="301" t="str">
        <f t="shared" si="59"/>
        <v xml:space="preserve"> </v>
      </c>
      <c r="E99" s="301" t="str">
        <f t="shared" si="59"/>
        <v xml:space="preserve"> </v>
      </c>
      <c r="F99" s="301" t="str">
        <f t="shared" si="59"/>
        <v xml:space="preserve"> </v>
      </c>
      <c r="G99" s="301" t="str">
        <f t="shared" si="59"/>
        <v>1</v>
      </c>
      <c r="H99" s="301" t="str">
        <f t="shared" si="59"/>
        <v>1</v>
      </c>
      <c r="I99" s="301" t="str">
        <f t="shared" si="59"/>
        <v>1</v>
      </c>
      <c r="J99" s="301" t="str">
        <f t="shared" si="59"/>
        <v>1</v>
      </c>
      <c r="K99" s="301" t="str">
        <f t="shared" si="59"/>
        <v>1</v>
      </c>
      <c r="L99" s="301" t="str">
        <f t="shared" si="59"/>
        <v xml:space="preserve"> </v>
      </c>
      <c r="M99" s="296" t="str">
        <f t="shared" si="48"/>
        <v xml:space="preserve"> </v>
      </c>
      <c r="N99" s="296" t="str">
        <f t="shared" si="49"/>
        <v xml:space="preserve"> </v>
      </c>
      <c r="O99" s="494" t="str">
        <f>IF('FEN 2019'!A377=1,'FEN 2019'!F377," ")</f>
        <v xml:space="preserve">Apeductul în s. Nicoreni, r. Drochia </v>
      </c>
      <c r="P99" s="308" t="s">
        <v>1350</v>
      </c>
      <c r="Q99" s="308" t="s">
        <v>1344</v>
      </c>
      <c r="R99" s="308" t="s">
        <v>1350</v>
      </c>
      <c r="S99" s="306" t="s">
        <v>1350</v>
      </c>
      <c r="T99" s="128" t="str">
        <f>IF('FEN 2019'!A377=1,'FEN 2019'!G377," ")</f>
        <v xml:space="preserve">Primăria Nicoreni, r. Drochia </v>
      </c>
      <c r="U99" s="298" t="str">
        <f>IF('FEN 2019'!A377=1,'FEN 2019'!E377, " ")</f>
        <v>Nicoreni</v>
      </c>
      <c r="V99" s="298" t="str">
        <f>IF('FEN 2019'!A377, 'FEN 2019'!H377, " ")</f>
        <v>Drochia</v>
      </c>
      <c r="W99" s="295">
        <f>IF('FEN 2019'!A377=1, 'FEN 2019'!I377, 0)</f>
        <v>5276848</v>
      </c>
      <c r="X99" s="295">
        <f>IF('FEN 2019'!A377=1, 'FEN 2019'!K377, 0)</f>
        <v>791527.2</v>
      </c>
      <c r="Y99" s="296">
        <f t="shared" si="60"/>
        <v>0.15</v>
      </c>
      <c r="Z99" s="295">
        <f>IF('FEN 2019'!A377=1, 'FEN 2019'!J377, 0)</f>
        <v>4170348</v>
      </c>
      <c r="AA99" s="296">
        <f t="shared" si="61"/>
        <v>0.79031042774019644</v>
      </c>
      <c r="AB99" s="295">
        <f>IF('FEN 2019'!A377=1, 'FEN 2019'!L377, 0)</f>
        <v>2991491.3</v>
      </c>
      <c r="AC99" s="296">
        <f t="shared" si="62"/>
        <v>0.56690874931398438</v>
      </c>
      <c r="AD99" s="295">
        <f>IF('FEN 2019'!A377=1, 'FEN 2019'!M377, 0)</f>
        <v>1178856.7000000002</v>
      </c>
      <c r="AE99" s="296">
        <f t="shared" si="63"/>
        <v>0.22340167842621206</v>
      </c>
      <c r="AF99" s="295">
        <f>IF('FEN 2019'!A377=1, 'FEN 2019'!N377, 0)</f>
        <v>1106500</v>
      </c>
      <c r="AG99" s="296">
        <f t="shared" si="64"/>
        <v>0.20968957225980359</v>
      </c>
      <c r="AH99" s="296">
        <f t="shared" si="65"/>
        <v>0.71690874931398441</v>
      </c>
    </row>
    <row r="100" spans="1:34" ht="20.100000000000001" customHeight="1">
      <c r="A100" s="128">
        <v>98</v>
      </c>
      <c r="B100" s="128">
        <f>IF('FEN 2019'!$A383=1,'FEN 2019'!B383, " ")</f>
        <v>2013</v>
      </c>
      <c r="C100" s="128">
        <f>IF('FEN 2019'!$A383=1,'FEN 2019'!C383, " ")</f>
        <v>2015</v>
      </c>
      <c r="D100" s="301" t="str">
        <f t="shared" si="59"/>
        <v xml:space="preserve"> </v>
      </c>
      <c r="E100" s="301" t="str">
        <f t="shared" si="59"/>
        <v xml:space="preserve"> </v>
      </c>
      <c r="F100" s="301" t="str">
        <f t="shared" si="59"/>
        <v>1</v>
      </c>
      <c r="G100" s="301" t="str">
        <f t="shared" si="59"/>
        <v>1</v>
      </c>
      <c r="H100" s="301" t="str">
        <f t="shared" si="59"/>
        <v>1</v>
      </c>
      <c r="I100" s="301" t="str">
        <f t="shared" si="59"/>
        <v xml:space="preserve"> </v>
      </c>
      <c r="J100" s="301" t="str">
        <f t="shared" si="59"/>
        <v xml:space="preserve"> </v>
      </c>
      <c r="K100" s="301" t="str">
        <f t="shared" si="59"/>
        <v xml:space="preserve"> </v>
      </c>
      <c r="L100" s="301" t="str">
        <f t="shared" si="59"/>
        <v xml:space="preserve"> </v>
      </c>
      <c r="M100" s="296" t="str">
        <f t="shared" si="48"/>
        <v xml:space="preserve"> </v>
      </c>
      <c r="N100" s="296" t="str">
        <f t="shared" si="49"/>
        <v xml:space="preserve"> </v>
      </c>
      <c r="O100" s="494" t="str">
        <f>IF('FEN 2019'!A383=1,'FEN 2019'!F383," ")</f>
        <v xml:space="preserve">Alimentarea cu apă a s. Oxentea r. Dubăsari - </v>
      </c>
      <c r="P100" s="308" t="s">
        <v>1350</v>
      </c>
      <c r="Q100" s="308" t="s">
        <v>1344</v>
      </c>
      <c r="R100" s="308" t="s">
        <v>1350</v>
      </c>
      <c r="S100" s="306" t="s">
        <v>1350</v>
      </c>
      <c r="T100" s="128" t="str">
        <f>IF('FEN 2019'!A383=1,'FEN 2019'!G383," ")</f>
        <v>Primăria Oxentea    r. Dubăsari</v>
      </c>
      <c r="U100" s="298" t="str">
        <f>IF('FEN 2019'!A383=1,'FEN 2019'!E383, " ")</f>
        <v>Oxentea</v>
      </c>
      <c r="V100" s="298" t="str">
        <f>IF('FEN 2019'!A383, 'FEN 2019'!H383, " ")</f>
        <v>Dubăsari</v>
      </c>
      <c r="W100" s="295">
        <f>IF('FEN 2019'!A383=1, 'FEN 2019'!I383, 0)</f>
        <v>3507421</v>
      </c>
      <c r="X100" s="295">
        <f>IF('FEN 2019'!A383=1, 'FEN 2019'!K383, 0)</f>
        <v>526113.15</v>
      </c>
      <c r="Y100" s="296">
        <f t="shared" si="60"/>
        <v>0.15</v>
      </c>
      <c r="Z100" s="295">
        <f>IF('FEN 2019'!A383=1, 'FEN 2019'!J383, 0)</f>
        <v>3145757</v>
      </c>
      <c r="AA100" s="296">
        <f t="shared" si="61"/>
        <v>0.89688605958623158</v>
      </c>
      <c r="AB100" s="295">
        <f>IF('FEN 2019'!A383=1, 'FEN 2019'!L383, 0)</f>
        <v>1500061.76</v>
      </c>
      <c r="AC100" s="296">
        <f t="shared" si="62"/>
        <v>0.42768226568752371</v>
      </c>
      <c r="AD100" s="295">
        <f>IF('FEN 2019'!A383=1, 'FEN 2019'!M383, 0)</f>
        <v>1645695.24</v>
      </c>
      <c r="AE100" s="296">
        <f t="shared" si="63"/>
        <v>0.46920379389870792</v>
      </c>
      <c r="AF100" s="295">
        <f>IF('FEN 2019'!A383=1, 'FEN 2019'!N383, 0)</f>
        <v>361664</v>
      </c>
      <c r="AG100" s="296">
        <f t="shared" si="64"/>
        <v>0.10311394041376841</v>
      </c>
      <c r="AH100" s="296">
        <f t="shared" si="65"/>
        <v>0.57768226568752368</v>
      </c>
    </row>
    <row r="101" spans="1:34" ht="20.100000000000001" customHeight="1">
      <c r="A101" s="128">
        <v>99</v>
      </c>
      <c r="B101" s="128">
        <f>IF('FEN 2019'!$A387=1,'FEN 2019'!B387, " ")</f>
        <v>2015</v>
      </c>
      <c r="C101" s="128">
        <f>IF('FEN 2019'!$A387=1,'FEN 2019'!C387, " ")</f>
        <v>2016</v>
      </c>
      <c r="D101" s="301" t="str">
        <f t="shared" si="59"/>
        <v xml:space="preserve"> </v>
      </c>
      <c r="E101" s="301" t="str">
        <f t="shared" si="59"/>
        <v xml:space="preserve"> </v>
      </c>
      <c r="F101" s="301" t="str">
        <f t="shared" si="59"/>
        <v xml:space="preserve"> </v>
      </c>
      <c r="G101" s="301" t="str">
        <f t="shared" si="59"/>
        <v xml:space="preserve"> </v>
      </c>
      <c r="H101" s="301" t="str">
        <f t="shared" si="59"/>
        <v>1</v>
      </c>
      <c r="I101" s="301" t="str">
        <f t="shared" si="59"/>
        <v>1</v>
      </c>
      <c r="J101" s="301" t="str">
        <f t="shared" si="59"/>
        <v xml:space="preserve"> </v>
      </c>
      <c r="K101" s="301" t="str">
        <f t="shared" si="59"/>
        <v xml:space="preserve"> </v>
      </c>
      <c r="L101" s="301" t="str">
        <f t="shared" si="59"/>
        <v xml:space="preserve"> </v>
      </c>
      <c r="M101" s="296" t="str">
        <f t="shared" si="48"/>
        <v xml:space="preserve"> </v>
      </c>
      <c r="N101" s="296" t="str">
        <f t="shared" si="49"/>
        <v xml:space="preserve"> </v>
      </c>
      <c r="O101" s="494" t="str">
        <f>IF('FEN 2019'!A387=1,'FEN 2019'!F387," ")</f>
        <v xml:space="preserve">Rețele de apeduct, canalizare și epurare în satul Molovata                                            </v>
      </c>
      <c r="P101" s="308" t="s">
        <v>1350</v>
      </c>
      <c r="Q101" s="308" t="s">
        <v>1344</v>
      </c>
      <c r="R101" s="308" t="s">
        <v>1344</v>
      </c>
      <c r="S101" s="308" t="s">
        <v>1344</v>
      </c>
      <c r="T101" s="128" t="str">
        <f>IF('FEN 2019'!A387=1,'FEN 2019'!G387," ")</f>
        <v>Primăria Molovata, r. Dubăsari</v>
      </c>
      <c r="U101" s="298" t="str">
        <f>IF('FEN 2019'!A387=1,'FEN 2019'!E387, " ")</f>
        <v>Molovata</v>
      </c>
      <c r="V101" s="298" t="str">
        <f>IF('FEN 2019'!A387, 'FEN 2019'!H387, " ")</f>
        <v>Dubăsari</v>
      </c>
      <c r="W101" s="295">
        <f>IF('FEN 2019'!A387=1, 'FEN 2019'!I387, 0)</f>
        <v>26969823</v>
      </c>
      <c r="X101" s="295">
        <f>IF('FEN 2019'!A387=1, 'FEN 2019'!K387, 0)</f>
        <v>4045473.45</v>
      </c>
      <c r="Y101" s="296">
        <f t="shared" si="60"/>
        <v>0.15</v>
      </c>
      <c r="Z101" s="295">
        <f>IF('FEN 2019'!A387=1, 'FEN 2019'!J387, 0)</f>
        <v>6000000</v>
      </c>
      <c r="AA101" s="296">
        <f t="shared" si="61"/>
        <v>0.22247087049848269</v>
      </c>
      <c r="AB101" s="295">
        <f>IF('FEN 2019'!A387=1, 'FEN 2019'!L387, 0)</f>
        <v>5647058.8200000003</v>
      </c>
      <c r="AC101" s="296">
        <f t="shared" si="62"/>
        <v>0.20938434857358909</v>
      </c>
      <c r="AD101" s="295">
        <f>IF('FEN 2019'!A387=1, 'FEN 2019'!M387, 0)</f>
        <v>352941.1799999997</v>
      </c>
      <c r="AE101" s="296">
        <f t="shared" si="63"/>
        <v>1.3086521924893601E-2</v>
      </c>
      <c r="AF101" s="295">
        <f>IF('FEN 2019'!A387=1, 'FEN 2019'!N387, 0)</f>
        <v>20969823</v>
      </c>
      <c r="AG101" s="296">
        <f t="shared" si="64"/>
        <v>0.77752912950151731</v>
      </c>
      <c r="AH101" s="296">
        <f t="shared" si="65"/>
        <v>0.35938434857358909</v>
      </c>
    </row>
    <row r="102" spans="1:34" ht="20.100000000000001" customHeight="1">
      <c r="A102" s="128">
        <v>100</v>
      </c>
      <c r="B102" s="128">
        <f>IF('FEN 2019'!$A391=1,'FEN 2019'!B391, " ")</f>
        <v>2014</v>
      </c>
      <c r="C102" s="128">
        <f>IF('FEN 2019'!$A391=1,'FEN 2019'!C391, " ")</f>
        <v>2016</v>
      </c>
      <c r="D102" s="301" t="str">
        <f t="shared" ref="D102:L109" si="66">IF(AND($B102&gt;=D$2-$C102+$B102,$C102&lt;=D$2+$C102-$B102),"1"," ")</f>
        <v xml:space="preserve"> </v>
      </c>
      <c r="E102" s="301" t="str">
        <f t="shared" si="66"/>
        <v xml:space="preserve"> </v>
      </c>
      <c r="F102" s="301" t="str">
        <f t="shared" si="66"/>
        <v xml:space="preserve"> </v>
      </c>
      <c r="G102" s="301" t="str">
        <f t="shared" si="66"/>
        <v>1</v>
      </c>
      <c r="H102" s="301" t="str">
        <f t="shared" si="66"/>
        <v>1</v>
      </c>
      <c r="I102" s="301" t="str">
        <f t="shared" si="66"/>
        <v>1</v>
      </c>
      <c r="J102" s="301" t="str">
        <f t="shared" si="66"/>
        <v xml:space="preserve"> </v>
      </c>
      <c r="K102" s="301" t="str">
        <f t="shared" si="66"/>
        <v xml:space="preserve"> </v>
      </c>
      <c r="L102" s="301" t="str">
        <f t="shared" si="66"/>
        <v xml:space="preserve"> </v>
      </c>
      <c r="M102" s="296" t="str">
        <f t="shared" si="48"/>
        <v xml:space="preserve"> </v>
      </c>
      <c r="N102" s="296" t="str">
        <f t="shared" si="49"/>
        <v xml:space="preserve"> </v>
      </c>
      <c r="O102" s="494" t="str">
        <f>IF('FEN 2019'!A391=1,'FEN 2019'!F391," ")</f>
        <v xml:space="preserve">Reţele de apă potabilă şi canalizare în complex cu staţie de epurare, rezervor de apă şi fintina arteziana din s.Ustia, r. Dubăsari    </v>
      </c>
      <c r="P102" s="308" t="s">
        <v>1344</v>
      </c>
      <c r="Q102" s="308" t="s">
        <v>1344</v>
      </c>
      <c r="R102" s="308" t="s">
        <v>1344</v>
      </c>
      <c r="S102" s="308" t="s">
        <v>1344</v>
      </c>
      <c r="T102" s="128" t="str">
        <f>IF('FEN 2019'!A391=1,'FEN 2019'!G391," ")</f>
        <v>Primăria Ustia, r. Dubăsari</v>
      </c>
      <c r="U102" s="298" t="str">
        <f>IF('FEN 2019'!A391=1,'FEN 2019'!E391, " ")</f>
        <v>Ustia</v>
      </c>
      <c r="V102" s="298" t="str">
        <f>IF('FEN 2019'!A391, 'FEN 2019'!H391, " ")</f>
        <v>Dubăsari</v>
      </c>
      <c r="W102" s="295">
        <f>IF('FEN 2019'!A391=1, 'FEN 2019'!I391, 0)</f>
        <v>7045586</v>
      </c>
      <c r="X102" s="295">
        <f>IF('FEN 2019'!A391=1, 'FEN 2019'!K391, 0)</f>
        <v>1056837.8999999999</v>
      </c>
      <c r="Y102" s="296">
        <f t="shared" si="60"/>
        <v>0.15</v>
      </c>
      <c r="Z102" s="295">
        <f>IF('FEN 2019'!A391=1, 'FEN 2019'!J391, 0)</f>
        <v>4000000</v>
      </c>
      <c r="AA102" s="296">
        <f t="shared" si="61"/>
        <v>0.5677313427158508</v>
      </c>
      <c r="AB102" s="295">
        <f>IF('FEN 2019'!A391=1, 'FEN 2019'!L391, 0)</f>
        <v>4000000</v>
      </c>
      <c r="AC102" s="296">
        <f t="shared" si="62"/>
        <v>0.5677313427158508</v>
      </c>
      <c r="AD102" s="295">
        <f>IF('FEN 2019'!A391=1, 'FEN 2019'!M391, 0)</f>
        <v>0</v>
      </c>
      <c r="AE102" s="296">
        <f t="shared" si="63"/>
        <v>0</v>
      </c>
      <c r="AF102" s="295">
        <f>IF('FEN 2019'!A391=1, 'FEN 2019'!N391, 0)</f>
        <v>3045586</v>
      </c>
      <c r="AG102" s="296">
        <f t="shared" si="64"/>
        <v>0.43226865728414926</v>
      </c>
      <c r="AH102" s="296">
        <f t="shared" si="65"/>
        <v>0.71773134271585082</v>
      </c>
    </row>
    <row r="103" spans="1:34" ht="20.100000000000001" customHeight="1">
      <c r="A103" s="128">
        <v>101</v>
      </c>
      <c r="B103" s="128">
        <f>IF('FEN 2019'!$A395=1,'FEN 2019'!B395, " ")</f>
        <v>2015</v>
      </c>
      <c r="C103" s="128">
        <f>IF('FEN 2019'!$A395=1,'FEN 2019'!C395, " ")</f>
        <v>2018</v>
      </c>
      <c r="D103" s="301" t="str">
        <f t="shared" si="66"/>
        <v xml:space="preserve"> </v>
      </c>
      <c r="E103" s="301" t="str">
        <f t="shared" si="66"/>
        <v xml:space="preserve"> </v>
      </c>
      <c r="F103" s="301" t="str">
        <f t="shared" si="66"/>
        <v xml:space="preserve"> </v>
      </c>
      <c r="G103" s="301" t="str">
        <f t="shared" si="66"/>
        <v xml:space="preserve"> </v>
      </c>
      <c r="H103" s="301" t="str">
        <f t="shared" si="66"/>
        <v>1</v>
      </c>
      <c r="I103" s="301" t="str">
        <f t="shared" si="66"/>
        <v>1</v>
      </c>
      <c r="J103" s="301" t="str">
        <f t="shared" si="66"/>
        <v>1</v>
      </c>
      <c r="K103" s="301" t="str">
        <f t="shared" si="66"/>
        <v>1</v>
      </c>
      <c r="L103" s="301" t="str">
        <f t="shared" si="66"/>
        <v xml:space="preserve"> </v>
      </c>
      <c r="M103" s="296">
        <f t="shared" si="48"/>
        <v>1.0544709870158746</v>
      </c>
      <c r="N103" s="296" t="str">
        <f t="shared" si="49"/>
        <v xml:space="preserve"> </v>
      </c>
      <c r="O103" s="494" t="str">
        <f>IF('FEN 2019'!A395=1,'FEN 2019'!F395," ")</f>
        <v xml:space="preserve">Construcţia reţelei de apă potabilă a s.Viişoara                                                           </v>
      </c>
      <c r="P103" s="308" t="s">
        <v>1350</v>
      </c>
      <c r="Q103" s="308" t="s">
        <v>1344</v>
      </c>
      <c r="R103" s="308" t="s">
        <v>1350</v>
      </c>
      <c r="S103" s="306" t="s">
        <v>1350</v>
      </c>
      <c r="T103" s="128" t="str">
        <f>IF('FEN 2019'!A395=1,'FEN 2019'!G395," ")</f>
        <v>Primăria Viişoara,      rl.Edineţ</v>
      </c>
      <c r="U103" s="298" t="str">
        <f>IF('FEN 2019'!A395=1,'FEN 2019'!E395, " ")</f>
        <v>Viisoara</v>
      </c>
      <c r="V103" s="298" t="str">
        <f>IF('FEN 2019'!A395, 'FEN 2019'!H395, " ")</f>
        <v>Edineț</v>
      </c>
      <c r="W103" s="295">
        <f>IF('FEN 2019'!A395=1, 'FEN 2019'!I395, 0)</f>
        <v>3192520.79</v>
      </c>
      <c r="X103" s="295">
        <f>IF('FEN 2019'!A395=1, 'FEN 2019'!K395, 0)</f>
        <v>478878.11850000004</v>
      </c>
      <c r="Y103" s="296">
        <f t="shared" si="60"/>
        <v>0.15000000000000002</v>
      </c>
      <c r="Z103" s="295">
        <f>IF('FEN 2019'!A395=1, 'FEN 2019'!J395, 0)</f>
        <v>2887542.43</v>
      </c>
      <c r="AA103" s="296">
        <f t="shared" si="61"/>
        <v>0.90447098701587469</v>
      </c>
      <c r="AB103" s="295">
        <f>IF('FEN 2019'!A395=1, 'FEN 2019'!L395, 0)</f>
        <v>2887542.43</v>
      </c>
      <c r="AC103" s="296">
        <f t="shared" si="62"/>
        <v>0.90447098701587469</v>
      </c>
      <c r="AD103" s="295">
        <f>IF('FEN 2019'!A395=1, 'FEN 2019'!M395, 0)</f>
        <v>0</v>
      </c>
      <c r="AE103" s="296">
        <f t="shared" si="63"/>
        <v>0</v>
      </c>
      <c r="AF103" s="295">
        <f>IF('FEN 2019'!A395=1, 'FEN 2019'!N395, 0)</f>
        <v>0</v>
      </c>
      <c r="AG103" s="296">
        <f t="shared" si="64"/>
        <v>0</v>
      </c>
      <c r="AH103" s="296">
        <f t="shared" si="65"/>
        <v>1.0544709870158746</v>
      </c>
    </row>
    <row r="104" spans="1:34" ht="20.100000000000001" customHeight="1">
      <c r="A104" s="128">
        <v>102</v>
      </c>
      <c r="B104" s="128">
        <f>IF('FEN 2019'!$A399=1,'FEN 2019'!B399, " ")</f>
        <v>2015</v>
      </c>
      <c r="C104" s="128">
        <f>IF('FEN 2019'!$A399=1,'FEN 2019'!C399, " ")</f>
        <v>2018</v>
      </c>
      <c r="D104" s="301" t="str">
        <f t="shared" si="66"/>
        <v xml:space="preserve"> </v>
      </c>
      <c r="E104" s="301" t="str">
        <f t="shared" si="66"/>
        <v xml:space="preserve"> </v>
      </c>
      <c r="F104" s="301" t="str">
        <f t="shared" si="66"/>
        <v xml:space="preserve"> </v>
      </c>
      <c r="G104" s="301" t="str">
        <f t="shared" si="66"/>
        <v xml:space="preserve"> </v>
      </c>
      <c r="H104" s="301" t="str">
        <f t="shared" si="66"/>
        <v>1</v>
      </c>
      <c r="I104" s="301" t="str">
        <f t="shared" si="66"/>
        <v>1</v>
      </c>
      <c r="J104" s="301" t="str">
        <f t="shared" si="66"/>
        <v>1</v>
      </c>
      <c r="K104" s="301" t="str">
        <f t="shared" si="66"/>
        <v>1</v>
      </c>
      <c r="L104" s="301" t="str">
        <f t="shared" si="66"/>
        <v xml:space="preserve"> </v>
      </c>
      <c r="M104" s="296">
        <f t="shared" si="48"/>
        <v>0.95216755442599499</v>
      </c>
      <c r="N104" s="296" t="str">
        <f t="shared" si="49"/>
        <v xml:space="preserve"> </v>
      </c>
      <c r="O104" s="494" t="str">
        <f>IF('FEN 2019'!A399=1,'FEN 2019'!F399," ")</f>
        <v>Schimbarea turnului și alimentarea cu apă potabilă a s. Burlănești, r. Edineț</v>
      </c>
      <c r="P104" s="308" t="s">
        <v>1350</v>
      </c>
      <c r="Q104" s="308" t="s">
        <v>1344</v>
      </c>
      <c r="R104" s="308" t="s">
        <v>1350</v>
      </c>
      <c r="S104" s="306" t="s">
        <v>1350</v>
      </c>
      <c r="T104" s="128" t="str">
        <f>IF('FEN 2019'!A399=1,'FEN 2019'!G399," ")</f>
        <v>Primăria com Burlănești, r. Edineț</v>
      </c>
      <c r="U104" s="298" t="str">
        <f>IF('FEN 2019'!A399=1,'FEN 2019'!E399, " ")</f>
        <v>Burlanesti</v>
      </c>
      <c r="V104" s="298" t="str">
        <f>IF('FEN 2019'!A399, 'FEN 2019'!H399, " ")</f>
        <v>Edineț</v>
      </c>
      <c r="W104" s="295">
        <f>IF('FEN 2019'!A399=1, 'FEN 2019'!I399, 0)</f>
        <v>5547487</v>
      </c>
      <c r="X104" s="295">
        <f>IF('FEN 2019'!A399=1, 'FEN 2019'!K399, 0)</f>
        <v>832123.05</v>
      </c>
      <c r="Y104" s="296">
        <f t="shared" si="60"/>
        <v>0.15000000000000002</v>
      </c>
      <c r="Z104" s="295">
        <f>IF('FEN 2019'!A399=1, 'FEN 2019'!J399, 0)</f>
        <v>4887154</v>
      </c>
      <c r="AA104" s="296">
        <f t="shared" si="61"/>
        <v>0.88096718387983608</v>
      </c>
      <c r="AB104" s="295">
        <f>IF('FEN 2019'!A399=1, 'FEN 2019'!L399, 0)</f>
        <v>4450014.08</v>
      </c>
      <c r="AC104" s="296">
        <f t="shared" si="62"/>
        <v>0.80216755442599508</v>
      </c>
      <c r="AD104" s="295">
        <f>IF('FEN 2019'!A399=1, 'FEN 2019'!M399, 0)</f>
        <v>437139.91999999993</v>
      </c>
      <c r="AE104" s="296">
        <f t="shared" si="63"/>
        <v>7.8799629453840975E-2</v>
      </c>
      <c r="AF104" s="295">
        <f>IF('FEN 2019'!A399=1, 'FEN 2019'!N399, 0)</f>
        <v>660333</v>
      </c>
      <c r="AG104" s="296">
        <f t="shared" si="64"/>
        <v>0.11903281612016396</v>
      </c>
      <c r="AH104" s="296">
        <f t="shared" si="65"/>
        <v>0.95216755442599499</v>
      </c>
    </row>
    <row r="105" spans="1:34" ht="20.100000000000001" customHeight="1">
      <c r="A105" s="128">
        <v>103</v>
      </c>
      <c r="B105" s="128">
        <f>IF('FEN 2019'!$A403=1,'FEN 2019'!B403, " ")</f>
        <v>2018</v>
      </c>
      <c r="C105" s="128">
        <f>IF('FEN 2019'!$A403=1,'FEN 2019'!C403, " ")</f>
        <v>2019</v>
      </c>
      <c r="D105" s="301" t="str">
        <f t="shared" si="66"/>
        <v xml:space="preserve"> </v>
      </c>
      <c r="E105" s="301" t="str">
        <f t="shared" si="66"/>
        <v xml:space="preserve"> </v>
      </c>
      <c r="F105" s="301" t="str">
        <f t="shared" si="66"/>
        <v xml:space="preserve"> </v>
      </c>
      <c r="G105" s="301" t="str">
        <f t="shared" si="66"/>
        <v xml:space="preserve"> </v>
      </c>
      <c r="H105" s="301" t="str">
        <f t="shared" si="66"/>
        <v xml:space="preserve"> </v>
      </c>
      <c r="I105" s="301" t="str">
        <f t="shared" si="66"/>
        <v xml:space="preserve"> </v>
      </c>
      <c r="J105" s="301" t="str">
        <f t="shared" si="66"/>
        <v xml:space="preserve"> </v>
      </c>
      <c r="K105" s="301" t="str">
        <f t="shared" si="66"/>
        <v>1</v>
      </c>
      <c r="L105" s="301" t="str">
        <f t="shared" si="66"/>
        <v>1</v>
      </c>
      <c r="M105" s="296" t="str">
        <f t="shared" si="48"/>
        <v xml:space="preserve"> </v>
      </c>
      <c r="N105" s="296" t="str">
        <f t="shared" si="49"/>
        <v xml:space="preserve"> </v>
      </c>
      <c r="O105" s="494" t="str">
        <f>IF('FEN 2019'!A403=1,'FEN 2019'!F403," ")</f>
        <v xml:space="preserve">Proiectarea retelei de alimentare cu apa </v>
      </c>
      <c r="P105" s="308" t="s">
        <v>1350</v>
      </c>
      <c r="Q105" s="308" t="s">
        <v>1344</v>
      </c>
      <c r="R105" s="308" t="s">
        <v>1350</v>
      </c>
      <c r="S105" s="306" t="s">
        <v>1350</v>
      </c>
      <c r="T105" s="128" t="str">
        <f>IF('FEN 2019'!A403=1,'FEN 2019'!G403," ")</f>
        <v>Primăria Tîrnova, rl. Edineț</v>
      </c>
      <c r="U105" s="298" t="str">
        <f>IF('FEN 2019'!A403=1,'FEN 2019'!E403, " ")</f>
        <v>Tirnova</v>
      </c>
      <c r="V105" s="298" t="str">
        <f>IF('FEN 2019'!A403, 'FEN 2019'!H403, " ")</f>
        <v>Edineț</v>
      </c>
      <c r="W105" s="295">
        <f>IF('FEN 2019'!A403=1, 'FEN 2019'!I403, 0)</f>
        <v>7896877.9900000002</v>
      </c>
      <c r="X105" s="295">
        <f>IF('FEN 2019'!A403=1, 'FEN 2019'!K403, 0)</f>
        <v>1184531.6985000002</v>
      </c>
      <c r="Y105" s="296">
        <f t="shared" si="60"/>
        <v>0.15000000000000002</v>
      </c>
      <c r="Z105" s="295">
        <f>IF('FEN 2019'!A403=1, 'FEN 2019'!J403, 0)</f>
        <v>6902942</v>
      </c>
      <c r="AA105" s="296">
        <f t="shared" si="61"/>
        <v>0.8741355772168895</v>
      </c>
      <c r="AB105" s="295">
        <f>IF('FEN 2019'!A403=1, 'FEN 2019'!L403, 0)</f>
        <v>4239586.0600000005</v>
      </c>
      <c r="AC105" s="296">
        <f t="shared" si="62"/>
        <v>0.53686862901626276</v>
      </c>
      <c r="AD105" s="295">
        <f>IF('FEN 2019'!A403=1, 'FEN 2019'!M403, 0)</f>
        <v>2663355.9399999995</v>
      </c>
      <c r="AE105" s="296">
        <f t="shared" si="63"/>
        <v>0.33726694820062675</v>
      </c>
      <c r="AF105" s="295">
        <f>IF('FEN 2019'!A403=1, 'FEN 2019'!N403, 0)</f>
        <v>0</v>
      </c>
      <c r="AG105" s="296">
        <f t="shared" si="64"/>
        <v>0</v>
      </c>
      <c r="AH105" s="296">
        <f t="shared" si="65"/>
        <v>0.68686862901626267</v>
      </c>
    </row>
    <row r="106" spans="1:34" ht="20.100000000000001" customHeight="1">
      <c r="A106" s="128">
        <v>104</v>
      </c>
      <c r="B106" s="128">
        <f>IF('FEN 2019'!$A406=1,'FEN 2019'!B406, " ")</f>
        <v>2013</v>
      </c>
      <c r="C106" s="128">
        <f>IF('FEN 2019'!$A406=1,'FEN 2019'!C406, " ")</f>
        <v>2016</v>
      </c>
      <c r="D106" s="301" t="str">
        <f t="shared" si="66"/>
        <v xml:space="preserve"> </v>
      </c>
      <c r="E106" s="301" t="str">
        <f t="shared" si="66"/>
        <v xml:space="preserve"> </v>
      </c>
      <c r="F106" s="301" t="str">
        <f t="shared" si="66"/>
        <v>1</v>
      </c>
      <c r="G106" s="301" t="str">
        <f t="shared" si="66"/>
        <v>1</v>
      </c>
      <c r="H106" s="301" t="str">
        <f t="shared" si="66"/>
        <v>1</v>
      </c>
      <c r="I106" s="301" t="str">
        <f t="shared" si="66"/>
        <v>1</v>
      </c>
      <c r="J106" s="301" t="str">
        <f t="shared" si="66"/>
        <v xml:space="preserve"> </v>
      </c>
      <c r="K106" s="301" t="str">
        <f t="shared" si="66"/>
        <v xml:space="preserve"> </v>
      </c>
      <c r="L106" s="301" t="str">
        <f t="shared" si="66"/>
        <v xml:space="preserve"> </v>
      </c>
      <c r="M106" s="296">
        <f t="shared" si="48"/>
        <v>0.90093299094145496</v>
      </c>
      <c r="N106" s="296" t="str">
        <f t="shared" si="49"/>
        <v xml:space="preserve"> </v>
      </c>
      <c r="O106" s="494" t="str">
        <f>IF('FEN 2019'!A406=1,'FEN 2019'!F406," ")</f>
        <v xml:space="preserve">Construcţia apeductului în satele  Bleşteni şi s. Volodeni,  r. Edineţ </v>
      </c>
      <c r="P106" s="308" t="s">
        <v>1350</v>
      </c>
      <c r="Q106" s="308" t="s">
        <v>1344</v>
      </c>
      <c r="R106" s="308" t="s">
        <v>1350</v>
      </c>
      <c r="S106" s="306" t="s">
        <v>1350</v>
      </c>
      <c r="T106" s="128" t="str">
        <f>IF('FEN 2019'!A406=1,'FEN 2019'!G406," ")</f>
        <v>Primăria Bleşteni            r. Edineţ</v>
      </c>
      <c r="U106" s="298" t="str">
        <f>IF('FEN 2019'!A406=1,'FEN 2019'!E406, " ")</f>
        <v>Blesteni</v>
      </c>
      <c r="V106" s="298" t="str">
        <f>IF('FEN 2019'!A406, 'FEN 2019'!H406, " ")</f>
        <v>Edineț</v>
      </c>
      <c r="W106" s="295">
        <f>IF('FEN 2019'!A406=1, 'FEN 2019'!I406, 0)</f>
        <v>6684738</v>
      </c>
      <c r="X106" s="295">
        <f>IF('FEN 2019'!A406=1, 'FEN 2019'!K406, 0)</f>
        <v>1002710.7</v>
      </c>
      <c r="Y106" s="296">
        <f t="shared" si="60"/>
        <v>0.15</v>
      </c>
      <c r="Z106" s="295">
        <f>IF('FEN 2019'!A406=1, 'FEN 2019'!J406, 0)</f>
        <v>5133277</v>
      </c>
      <c r="AA106" s="296">
        <f t="shared" si="61"/>
        <v>0.76790997642689962</v>
      </c>
      <c r="AB106" s="295">
        <f>IF('FEN 2019'!A406=1, 'FEN 2019'!L406, 0)</f>
        <v>5019790.3</v>
      </c>
      <c r="AC106" s="296">
        <f t="shared" si="62"/>
        <v>0.75093299094145494</v>
      </c>
      <c r="AD106" s="295">
        <f>IF('FEN 2019'!A406=1, 'FEN 2019'!M406, 0)</f>
        <v>113486.70000000019</v>
      </c>
      <c r="AE106" s="296">
        <f t="shared" si="63"/>
        <v>1.6976985485444632E-2</v>
      </c>
      <c r="AF106" s="295">
        <f>IF('FEN 2019'!A406=1, 'FEN 2019'!N406, 0)</f>
        <v>1551461</v>
      </c>
      <c r="AG106" s="296">
        <f t="shared" si="64"/>
        <v>0.23209002357310041</v>
      </c>
      <c r="AH106" s="296">
        <f t="shared" si="65"/>
        <v>0.90093299094145496</v>
      </c>
    </row>
    <row r="107" spans="1:34" ht="20.100000000000001" customHeight="1">
      <c r="A107" s="128">
        <v>105</v>
      </c>
      <c r="B107" s="128">
        <f>IF('FEN 2019'!$A412=1,'FEN 2019'!B412, " ")</f>
        <v>2018</v>
      </c>
      <c r="C107" s="128">
        <f>IF('FEN 2019'!$A412=1,'FEN 2019'!C412, " ")</f>
        <v>2018</v>
      </c>
      <c r="D107" s="301" t="str">
        <f t="shared" si="66"/>
        <v xml:space="preserve"> </v>
      </c>
      <c r="E107" s="301" t="str">
        <f t="shared" si="66"/>
        <v xml:space="preserve"> </v>
      </c>
      <c r="F107" s="301" t="str">
        <f t="shared" si="66"/>
        <v xml:space="preserve"> </v>
      </c>
      <c r="G107" s="301" t="str">
        <f t="shared" si="66"/>
        <v xml:space="preserve"> </v>
      </c>
      <c r="H107" s="301" t="str">
        <f t="shared" si="66"/>
        <v xml:space="preserve"> </v>
      </c>
      <c r="I107" s="301" t="str">
        <f t="shared" si="66"/>
        <v xml:space="preserve"> </v>
      </c>
      <c r="J107" s="301" t="str">
        <f t="shared" si="66"/>
        <v xml:space="preserve"> </v>
      </c>
      <c r="K107" s="301" t="str">
        <f t="shared" si="66"/>
        <v>1</v>
      </c>
      <c r="L107" s="301" t="str">
        <f t="shared" si="66"/>
        <v xml:space="preserve"> </v>
      </c>
      <c r="M107" s="296" t="str">
        <f t="shared" si="48"/>
        <v xml:space="preserve"> </v>
      </c>
      <c r="N107" s="296" t="str">
        <f t="shared" si="49"/>
        <v xml:space="preserve"> </v>
      </c>
      <c r="O107" s="494" t="str">
        <f>IF('FEN 2019'!A412=1,'FEN 2019'!F412," ")</f>
        <v xml:space="preserve">Constructia apeductului     </v>
      </c>
      <c r="P107" s="308" t="s">
        <v>1350</v>
      </c>
      <c r="Q107" s="308" t="s">
        <v>1344</v>
      </c>
      <c r="R107" s="308" t="s">
        <v>1350</v>
      </c>
      <c r="S107" s="306" t="s">
        <v>1350</v>
      </c>
      <c r="T107" s="128" t="str">
        <f>IF('FEN 2019'!A412=1,'FEN 2019'!G412," ")</f>
        <v>Primăria s. Lopatnic, r. Edineț</v>
      </c>
      <c r="U107" s="298" t="str">
        <f>IF('FEN 2019'!A412=1,'FEN 2019'!E412, " ")</f>
        <v>Lopatnic</v>
      </c>
      <c r="V107" s="298" t="str">
        <f>IF('FEN 2019'!A412, 'FEN 2019'!H412, " ")</f>
        <v>Edineț</v>
      </c>
      <c r="W107" s="295">
        <f>IF('FEN 2019'!A412=1, 'FEN 2019'!I412, 0)</f>
        <v>2956816.1</v>
      </c>
      <c r="X107" s="295">
        <f>IF('FEN 2019'!A412=1, 'FEN 2019'!K412, 0)</f>
        <v>443522.41499999998</v>
      </c>
      <c r="Y107" s="296">
        <f t="shared" si="60"/>
        <v>0.15</v>
      </c>
      <c r="Z107" s="295">
        <f>IF('FEN 2019'!A412=1, 'FEN 2019'!J412, 0)</f>
        <v>2000000</v>
      </c>
      <c r="AA107" s="296">
        <f t="shared" si="61"/>
        <v>0.67640324334002377</v>
      </c>
      <c r="AB107" s="295">
        <f>IF('FEN 2019'!A412=1, 'FEN 2019'!L412, 0)</f>
        <v>1717073.66</v>
      </c>
      <c r="AC107" s="296">
        <f t="shared" si="62"/>
        <v>0.58071709633886259</v>
      </c>
      <c r="AD107" s="295">
        <f>IF('FEN 2019'!A412=1, 'FEN 2019'!M412, 0)</f>
        <v>282926.34000000008</v>
      </c>
      <c r="AE107" s="296">
        <f t="shared" si="63"/>
        <v>9.5686147001161168E-2</v>
      </c>
      <c r="AF107" s="295">
        <f>IF('FEN 2019'!A412=1, 'FEN 2019'!N412, 0)</f>
        <v>0</v>
      </c>
      <c r="AG107" s="296">
        <f t="shared" si="64"/>
        <v>0</v>
      </c>
      <c r="AH107" s="296">
        <f t="shared" si="65"/>
        <v>0.7307170963388625</v>
      </c>
    </row>
    <row r="108" spans="1:34" ht="20.100000000000001" customHeight="1">
      <c r="A108" s="128">
        <v>106</v>
      </c>
      <c r="B108" s="128">
        <f>IF('FEN 2019'!$A414=1,'FEN 2019'!B414, " ")</f>
        <v>2019</v>
      </c>
      <c r="C108" s="128">
        <f>IF('FEN 2019'!$A414=1,'FEN 2019'!C414, " ")</f>
        <v>2019</v>
      </c>
      <c r="D108" s="301" t="str">
        <f t="shared" si="66"/>
        <v xml:space="preserve"> </v>
      </c>
      <c r="E108" s="301" t="str">
        <f t="shared" si="66"/>
        <v xml:space="preserve"> </v>
      </c>
      <c r="F108" s="301" t="str">
        <f t="shared" si="66"/>
        <v xml:space="preserve"> </v>
      </c>
      <c r="G108" s="301" t="str">
        <f t="shared" si="66"/>
        <v xml:space="preserve"> </v>
      </c>
      <c r="H108" s="301" t="str">
        <f t="shared" si="66"/>
        <v xml:space="preserve"> </v>
      </c>
      <c r="I108" s="301" t="str">
        <f t="shared" si="66"/>
        <v xml:space="preserve"> </v>
      </c>
      <c r="J108" s="301" t="str">
        <f t="shared" si="66"/>
        <v xml:space="preserve"> </v>
      </c>
      <c r="K108" s="301" t="str">
        <f t="shared" si="66"/>
        <v xml:space="preserve"> </v>
      </c>
      <c r="L108" s="301" t="str">
        <f t="shared" si="66"/>
        <v>1</v>
      </c>
      <c r="M108" s="296" t="str">
        <f t="shared" si="48"/>
        <v xml:space="preserve"> </v>
      </c>
      <c r="N108" s="296">
        <f t="shared" si="49"/>
        <v>0.15</v>
      </c>
      <c r="O108" s="494" t="str">
        <f>IF('FEN 2019'!A414=1,'FEN 2019'!F414," ")</f>
        <v xml:space="preserve">Constructia retelelor de alimentare cu apa si canalizare din s. Zabriceni, r-nul Edinet   </v>
      </c>
      <c r="P108" s="308" t="s">
        <v>1350</v>
      </c>
      <c r="Q108" s="308" t="s">
        <v>1344</v>
      </c>
      <c r="R108" s="308" t="s">
        <v>1344</v>
      </c>
      <c r="S108" s="306" t="s">
        <v>1350</v>
      </c>
      <c r="T108" s="128" t="str">
        <f>IF('FEN 2019'!A414=1,'FEN 2019'!G414," ")</f>
        <v>Primăria s. Zăbriceni, r-nul Edineț</v>
      </c>
      <c r="U108" s="298" t="str">
        <f>IF('FEN 2019'!A414=1,'FEN 2019'!E414, " ")</f>
        <v>Zabriceni</v>
      </c>
      <c r="V108" s="298" t="str">
        <f>IF('FEN 2019'!A414, 'FEN 2019'!H414, " ")</f>
        <v>Edineț</v>
      </c>
      <c r="W108" s="295">
        <f>IF('FEN 2019'!A414=1, 'FEN 2019'!I414, 0)</f>
        <v>28533570</v>
      </c>
      <c r="X108" s="295">
        <f>IF('FEN 2019'!A414=1, 'FEN 2019'!K414, 0)</f>
        <v>4280035.5</v>
      </c>
      <c r="Y108" s="296">
        <f t="shared" si="60"/>
        <v>0.15</v>
      </c>
      <c r="Z108" s="295">
        <f>IF('FEN 2019'!A414=1, 'FEN 2019'!J414, 0)</f>
        <v>3000000</v>
      </c>
      <c r="AA108" s="296">
        <f t="shared" si="61"/>
        <v>0.10513931484914085</v>
      </c>
      <c r="AB108" s="295">
        <f>IF('FEN 2019'!A414=1, 'FEN 2019'!L414, 0)</f>
        <v>0</v>
      </c>
      <c r="AC108" s="296">
        <f t="shared" si="62"/>
        <v>0</v>
      </c>
      <c r="AD108" s="295">
        <f>IF('FEN 2019'!A414=1, 'FEN 2019'!M414, 0)</f>
        <v>3000000</v>
      </c>
      <c r="AE108" s="296">
        <f t="shared" si="63"/>
        <v>0.10513931484914085</v>
      </c>
      <c r="AF108" s="295">
        <f>IF('FEN 2019'!A414=1, 'FEN 2019'!N414, 0)</f>
        <v>25533570</v>
      </c>
      <c r="AG108" s="296">
        <f t="shared" si="64"/>
        <v>0.89486068515085915</v>
      </c>
      <c r="AH108" s="296">
        <f t="shared" si="65"/>
        <v>0.15</v>
      </c>
    </row>
    <row r="109" spans="1:34" ht="20.100000000000001" customHeight="1">
      <c r="A109" s="128">
        <v>107</v>
      </c>
      <c r="B109" s="128">
        <f>IF('FEN 2019'!$A415=1,'FEN 2019'!B415, " ")</f>
        <v>2014</v>
      </c>
      <c r="C109" s="128">
        <f>IF('FEN 2019'!$A415=1,'FEN 2019'!C415, " ")</f>
        <v>2015</v>
      </c>
      <c r="D109" s="301" t="str">
        <f t="shared" si="66"/>
        <v xml:space="preserve"> </v>
      </c>
      <c r="E109" s="301" t="str">
        <f t="shared" si="66"/>
        <v xml:space="preserve"> </v>
      </c>
      <c r="F109" s="301" t="str">
        <f t="shared" si="66"/>
        <v xml:space="preserve"> </v>
      </c>
      <c r="G109" s="301" t="str">
        <f t="shared" si="66"/>
        <v>1</v>
      </c>
      <c r="H109" s="301" t="str">
        <f t="shared" si="66"/>
        <v>1</v>
      </c>
      <c r="I109" s="301" t="str">
        <f t="shared" si="66"/>
        <v xml:space="preserve"> </v>
      </c>
      <c r="J109" s="301" t="str">
        <f t="shared" si="66"/>
        <v xml:space="preserve"> </v>
      </c>
      <c r="K109" s="301" t="str">
        <f t="shared" si="66"/>
        <v xml:space="preserve"> </v>
      </c>
      <c r="L109" s="301" t="str">
        <f t="shared" si="66"/>
        <v xml:space="preserve"> </v>
      </c>
      <c r="M109" s="296">
        <f t="shared" si="48"/>
        <v>1.0320588690894554</v>
      </c>
      <c r="N109" s="296" t="str">
        <f t="shared" si="49"/>
        <v xml:space="preserve"> </v>
      </c>
      <c r="O109" s="494" t="str">
        <f>IF('FEN 2019'!A415=1,'FEN 2019'!F415," ")</f>
        <v xml:space="preserve">Construcția rețelelor de apeduct și canalizare în com. Pînzăreni, r.Fălești </v>
      </c>
      <c r="P109" s="308" t="s">
        <v>1350</v>
      </c>
      <c r="Q109" s="308" t="s">
        <v>1344</v>
      </c>
      <c r="R109" s="308" t="s">
        <v>1344</v>
      </c>
      <c r="S109" s="306" t="s">
        <v>1350</v>
      </c>
      <c r="T109" s="128" t="str">
        <f>IF('FEN 2019'!A415=1,'FEN 2019'!G415," ")</f>
        <v>Primăria Pînzăreni, r.Fălești</v>
      </c>
      <c r="U109" s="298" t="str">
        <f>IF('FEN 2019'!A415=1,'FEN 2019'!E415, " ")</f>
        <v>Pinzareni</v>
      </c>
      <c r="V109" s="298" t="str">
        <f>IF('FEN 2019'!A415, 'FEN 2019'!H415, " ")</f>
        <v>Fălești</v>
      </c>
      <c r="W109" s="295">
        <f>IF('FEN 2019'!A415=1, 'FEN 2019'!I415, 0)</f>
        <v>4288006.53</v>
      </c>
      <c r="X109" s="295">
        <f>IF('FEN 2019'!A415=1, 'FEN 2019'!K415, 0)</f>
        <v>808306.8</v>
      </c>
      <c r="Y109" s="296">
        <f t="shared" si="60"/>
        <v>0.18850409726404965</v>
      </c>
      <c r="Z109" s="295">
        <f>IF('FEN 2019'!A415=1, 'FEN 2019'!J415, 0)</f>
        <v>4487688</v>
      </c>
      <c r="AA109" s="296">
        <f t="shared" si="61"/>
        <v>1.0465674360808401</v>
      </c>
      <c r="AB109" s="295">
        <f>IF('FEN 2019'!A415=1, 'FEN 2019'!L415, 0)</f>
        <v>3617168.37</v>
      </c>
      <c r="AC109" s="296">
        <f t="shared" si="62"/>
        <v>0.84355477182540572</v>
      </c>
      <c r="AD109" s="295">
        <f>IF('FEN 2019'!A415=1, 'FEN 2019'!M415, 0)</f>
        <v>870519.62999999989</v>
      </c>
      <c r="AE109" s="296">
        <f t="shared" si="63"/>
        <v>0.20301266425543429</v>
      </c>
      <c r="AF109" s="295">
        <f>IF('FEN 2019'!A415=1, 'FEN 2019'!N415, 0)</f>
        <v>901024</v>
      </c>
      <c r="AG109" s="296">
        <f t="shared" si="64"/>
        <v>0.21012654567949082</v>
      </c>
      <c r="AH109" s="296">
        <f t="shared" si="65"/>
        <v>1.0320588690894554</v>
      </c>
    </row>
    <row r="110" spans="1:34" ht="20.100000000000001" customHeight="1">
      <c r="A110" s="128">
        <v>108</v>
      </c>
      <c r="B110" s="128">
        <f>IF('FEN 2019'!$A419=1,'FEN 2019'!B419, " ")</f>
        <v>2014</v>
      </c>
      <c r="C110" s="128">
        <f>IF('FEN 2019'!$A419=1,'FEN 2019'!C419, " ")</f>
        <v>2018</v>
      </c>
      <c r="D110" s="301" t="str">
        <f t="shared" ref="D110:L117" si="67">IF(AND($B110&gt;=D$2-$C110+$B110,$C110&lt;=D$2+$C110-$B110),"1"," ")</f>
        <v xml:space="preserve"> </v>
      </c>
      <c r="E110" s="301" t="str">
        <f t="shared" si="67"/>
        <v xml:space="preserve"> </v>
      </c>
      <c r="F110" s="301" t="str">
        <f t="shared" si="67"/>
        <v xml:space="preserve"> </v>
      </c>
      <c r="G110" s="301" t="str">
        <f t="shared" si="67"/>
        <v>1</v>
      </c>
      <c r="H110" s="301" t="str">
        <f t="shared" si="67"/>
        <v>1</v>
      </c>
      <c r="I110" s="301" t="str">
        <f t="shared" si="67"/>
        <v>1</v>
      </c>
      <c r="J110" s="301" t="str">
        <f t="shared" si="67"/>
        <v>1</v>
      </c>
      <c r="K110" s="301" t="str">
        <f t="shared" si="67"/>
        <v>1</v>
      </c>
      <c r="L110" s="301" t="str">
        <f t="shared" si="67"/>
        <v xml:space="preserve"> </v>
      </c>
      <c r="M110" s="296">
        <f t="shared" si="48"/>
        <v>1.0169566552171878</v>
      </c>
      <c r="N110" s="296" t="str">
        <f t="shared" si="49"/>
        <v xml:space="preserve"> </v>
      </c>
      <c r="O110" s="494" t="str">
        <f>IF('FEN 2019'!A419=1,'FEN 2019'!F419," ")</f>
        <v xml:space="preserve">Alimentarea cu apă a s. Işcălău, rl. Făleşti                                                </v>
      </c>
      <c r="P110" s="308" t="s">
        <v>1350</v>
      </c>
      <c r="Q110" s="308" t="s">
        <v>1344</v>
      </c>
      <c r="R110" s="308" t="s">
        <v>1350</v>
      </c>
      <c r="S110" s="306" t="s">
        <v>1350</v>
      </c>
      <c r="T110" s="128" t="str">
        <f>IF('FEN 2019'!A419=1,'FEN 2019'!G419," ")</f>
        <v>Primăria Işcălău,rl. Făleşti</v>
      </c>
      <c r="U110" s="298" t="str">
        <f>IF('FEN 2019'!A419=1,'FEN 2019'!E419, " ")</f>
        <v>Iscalau</v>
      </c>
      <c r="V110" s="298" t="str">
        <f>IF('FEN 2019'!A419, 'FEN 2019'!H419, " ")</f>
        <v>Fălești</v>
      </c>
      <c r="W110" s="295">
        <f>IF('FEN 2019'!A419=1, 'FEN 2019'!I419, 0)</f>
        <v>3491862</v>
      </c>
      <c r="X110" s="295">
        <f>IF('FEN 2019'!A419=1, 'FEN 2019'!K419, 0)</f>
        <v>523779.3</v>
      </c>
      <c r="Y110" s="296">
        <f t="shared" si="60"/>
        <v>0.15</v>
      </c>
      <c r="Z110" s="295">
        <f>IF('FEN 2019'!A419=1, 'FEN 2019'!J419, 0)</f>
        <v>3491862</v>
      </c>
      <c r="AA110" s="296">
        <f t="shared" si="61"/>
        <v>1</v>
      </c>
      <c r="AB110" s="295">
        <f>IF('FEN 2019'!A419=1, 'FEN 2019'!L419, 0)</f>
        <v>3027293</v>
      </c>
      <c r="AC110" s="296">
        <f t="shared" si="62"/>
        <v>0.8669566552171879</v>
      </c>
      <c r="AD110" s="295">
        <f>IF('FEN 2019'!A419=1, 'FEN 2019'!M419, 0)</f>
        <v>464569</v>
      </c>
      <c r="AE110" s="296">
        <f t="shared" si="63"/>
        <v>0.13304334478281216</v>
      </c>
      <c r="AF110" s="295">
        <f>IF('FEN 2019'!A419=1, 'FEN 2019'!N419, 0)</f>
        <v>0</v>
      </c>
      <c r="AG110" s="296">
        <f t="shared" si="64"/>
        <v>0</v>
      </c>
      <c r="AH110" s="296">
        <f t="shared" si="65"/>
        <v>1.0169566552171878</v>
      </c>
    </row>
    <row r="111" spans="1:34" ht="20.100000000000001" customHeight="1">
      <c r="A111" s="128">
        <v>109</v>
      </c>
      <c r="B111" s="128">
        <f>IF('FEN 2019'!$A424=1,'FEN 2019'!B424, " ")</f>
        <v>2012</v>
      </c>
      <c r="C111" s="128">
        <f>IF('FEN 2019'!$A424=1,'FEN 2019'!C424, " ")</f>
        <v>2016</v>
      </c>
      <c r="D111" s="301" t="str">
        <f t="shared" si="67"/>
        <v xml:space="preserve"> </v>
      </c>
      <c r="E111" s="301" t="str">
        <f t="shared" si="67"/>
        <v>1</v>
      </c>
      <c r="F111" s="301" t="str">
        <f t="shared" si="67"/>
        <v>1</v>
      </c>
      <c r="G111" s="301" t="str">
        <f t="shared" si="67"/>
        <v>1</v>
      </c>
      <c r="H111" s="301" t="str">
        <f t="shared" si="67"/>
        <v>1</v>
      </c>
      <c r="I111" s="301" t="str">
        <f t="shared" si="67"/>
        <v>1</v>
      </c>
      <c r="J111" s="301" t="str">
        <f t="shared" si="67"/>
        <v xml:space="preserve"> </v>
      </c>
      <c r="K111" s="301" t="str">
        <f t="shared" si="67"/>
        <v xml:space="preserve"> </v>
      </c>
      <c r="L111" s="301" t="str">
        <f t="shared" si="67"/>
        <v xml:space="preserve"> </v>
      </c>
      <c r="M111" s="296">
        <f t="shared" si="48"/>
        <v>1.0415281349534034</v>
      </c>
      <c r="N111" s="296" t="str">
        <f t="shared" si="49"/>
        <v xml:space="preserve"> </v>
      </c>
      <c r="O111" s="494" t="str">
        <f>IF('FEN 2019'!A424=1,'FEN 2019'!F424," ")</f>
        <v xml:space="preserve">Alimentarea cu apă a s. Doltu, rl. Făleşti                                                      </v>
      </c>
      <c r="P111" s="308" t="s">
        <v>1350</v>
      </c>
      <c r="Q111" s="308" t="s">
        <v>1344</v>
      </c>
      <c r="R111" s="308" t="s">
        <v>1350</v>
      </c>
      <c r="S111" s="306" t="s">
        <v>1350</v>
      </c>
      <c r="T111" s="128" t="str">
        <f>IF('FEN 2019'!A424=1,'FEN 2019'!G424," ")</f>
        <v>Primăria Işcălău,rl. Făleşti</v>
      </c>
      <c r="U111" s="298" t="str">
        <f>IF('FEN 2019'!A424=1,'FEN 2019'!E424, " ")</f>
        <v>Iscalau</v>
      </c>
      <c r="V111" s="298" t="str">
        <f>IF('FEN 2019'!A424, 'FEN 2019'!H424, " ")</f>
        <v>Fălești</v>
      </c>
      <c r="W111" s="295">
        <f>IF('FEN 2019'!A424=1, 'FEN 2019'!I424, 0)</f>
        <v>4238500</v>
      </c>
      <c r="X111" s="295">
        <f>IF('FEN 2019'!A424=1, 'FEN 2019'!K424, 0)</f>
        <v>635775</v>
      </c>
      <c r="Y111" s="296">
        <f t="shared" si="60"/>
        <v>0.15</v>
      </c>
      <c r="Z111" s="295">
        <f>IF('FEN 2019'!A424=1, 'FEN 2019'!J424, 0)</f>
        <v>4022900</v>
      </c>
      <c r="AA111" s="296">
        <f t="shared" si="61"/>
        <v>0.94913294797687864</v>
      </c>
      <c r="AB111" s="295">
        <f>IF('FEN 2019'!A424=1, 'FEN 2019'!L424, 0)</f>
        <v>3778742</v>
      </c>
      <c r="AC111" s="296">
        <f t="shared" si="62"/>
        <v>0.89152813495340333</v>
      </c>
      <c r="AD111" s="295">
        <f>IF('FEN 2019'!A424=1, 'FEN 2019'!M424, 0)</f>
        <v>244158</v>
      </c>
      <c r="AE111" s="296">
        <f t="shared" si="63"/>
        <v>5.7604813023475289E-2</v>
      </c>
      <c r="AF111" s="295">
        <f>IF('FEN 2019'!A424=1, 'FEN 2019'!N424, 0)</f>
        <v>0</v>
      </c>
      <c r="AG111" s="296">
        <f t="shared" si="64"/>
        <v>0</v>
      </c>
      <c r="AH111" s="296">
        <f t="shared" si="65"/>
        <v>1.0415281349534034</v>
      </c>
    </row>
    <row r="112" spans="1:34" ht="20.100000000000001" customHeight="1">
      <c r="A112" s="128">
        <v>110</v>
      </c>
      <c r="B112" s="128">
        <f>IF('FEN 2019'!$A430=1,'FEN 2019'!B430, " ")</f>
        <v>2016</v>
      </c>
      <c r="C112" s="128">
        <f>IF('FEN 2019'!$A430=1,'FEN 2019'!C430, " ")</f>
        <v>2018</v>
      </c>
      <c r="D112" s="301" t="str">
        <f t="shared" si="67"/>
        <v xml:space="preserve"> </v>
      </c>
      <c r="E112" s="301" t="str">
        <f t="shared" si="67"/>
        <v xml:space="preserve"> </v>
      </c>
      <c r="F112" s="301" t="str">
        <f t="shared" si="67"/>
        <v xml:space="preserve"> </v>
      </c>
      <c r="G112" s="301" t="str">
        <f t="shared" si="67"/>
        <v xml:space="preserve"> </v>
      </c>
      <c r="H112" s="301" t="str">
        <f t="shared" si="67"/>
        <v xml:space="preserve"> </v>
      </c>
      <c r="I112" s="301" t="str">
        <f t="shared" si="67"/>
        <v>1</v>
      </c>
      <c r="J112" s="301" t="str">
        <f t="shared" si="67"/>
        <v>1</v>
      </c>
      <c r="K112" s="301" t="str">
        <f t="shared" si="67"/>
        <v>1</v>
      </c>
      <c r="L112" s="301" t="str">
        <f t="shared" si="67"/>
        <v xml:space="preserve"> </v>
      </c>
      <c r="M112" s="296" t="str">
        <f t="shared" si="48"/>
        <v xml:space="preserve"> </v>
      </c>
      <c r="N112" s="296">
        <f t="shared" si="49"/>
        <v>0.29501747542238632</v>
      </c>
      <c r="O112" s="494" t="str">
        <f>IF('FEN 2019'!A430=1,'FEN 2019'!F430," ")</f>
        <v xml:space="preserve">Construcţia reţelei de apeduct  în localităţile Risipeni şi Bocşa, construcţia staţiei de tratare a apei potabile , construcţia reţelei de canalizare  şi a staţiei de epurare a apelor uzate                                                               </v>
      </c>
      <c r="P112" s="308" t="s">
        <v>1350</v>
      </c>
      <c r="Q112" s="308" t="s">
        <v>1344</v>
      </c>
      <c r="R112" s="308" t="s">
        <v>1344</v>
      </c>
      <c r="S112" s="308" t="s">
        <v>1344</v>
      </c>
      <c r="T112" s="128" t="str">
        <f>IF('FEN 2019'!A430=1,'FEN 2019'!G430," ")</f>
        <v>Primăria com. Risipeni, r. Făleşti</v>
      </c>
      <c r="U112" s="298" t="str">
        <f>IF('FEN 2019'!A430=1,'FEN 2019'!E430, " ")</f>
        <v>Risipeni</v>
      </c>
      <c r="V112" s="298" t="str">
        <f>IF('FEN 2019'!A430, 'FEN 2019'!H430, " ")</f>
        <v>Fălești</v>
      </c>
      <c r="W112" s="295">
        <f>IF('FEN 2019'!A430=1, 'FEN 2019'!I430, 0)</f>
        <v>36260640</v>
      </c>
      <c r="X112" s="295">
        <f>IF('FEN 2019'!A430=1, 'FEN 2019'!K430, 0)</f>
        <v>5439096</v>
      </c>
      <c r="Y112" s="296">
        <f t="shared" ref="Y112:Y126" si="68">X112/W112</f>
        <v>0.15</v>
      </c>
      <c r="Z112" s="295">
        <f>IF('FEN 2019'!A430=1, 'FEN 2019'!J430, 0)</f>
        <v>6000000</v>
      </c>
      <c r="AA112" s="296">
        <f t="shared" ref="AA112:AA126" si="69">Z112/W112</f>
        <v>0.16546867347073851</v>
      </c>
      <c r="AB112" s="295">
        <f>IF('FEN 2019'!A430=1, 'FEN 2019'!L430, 0)</f>
        <v>5258426.47</v>
      </c>
      <c r="AC112" s="296">
        <f t="shared" ref="AC112:AC126" si="70">AB112/W112</f>
        <v>0.14501747542238635</v>
      </c>
      <c r="AD112" s="295">
        <f>IF('FEN 2019'!A430=1, 'FEN 2019'!M430, 0)</f>
        <v>741573.53000000026</v>
      </c>
      <c r="AE112" s="296">
        <f t="shared" ref="AE112:AE126" si="71">AD112/W112</f>
        <v>2.0451198048352159E-2</v>
      </c>
      <c r="AF112" s="295">
        <f>IF('FEN 2019'!A430=1, 'FEN 2019'!N430, 0)</f>
        <v>30260640</v>
      </c>
      <c r="AG112" s="296">
        <f t="shared" ref="AG112:AG126" si="72">AF112/W112</f>
        <v>0.83453132652926143</v>
      </c>
      <c r="AH112" s="296">
        <f t="shared" ref="AH112:AH126" si="73">(AB112+X112)/W112</f>
        <v>0.29501747542238632</v>
      </c>
    </row>
    <row r="113" spans="1:34" ht="20.100000000000001" customHeight="1">
      <c r="A113" s="128">
        <v>111</v>
      </c>
      <c r="B113" s="128">
        <f>IF('FEN 2019'!$A433=1,'FEN 2019'!B433, " ")</f>
        <v>2018</v>
      </c>
      <c r="C113" s="128">
        <f>IF('FEN 2019'!$A433=1,'FEN 2019'!C433, " ")</f>
        <v>2018</v>
      </c>
      <c r="D113" s="301" t="str">
        <f t="shared" si="67"/>
        <v xml:space="preserve"> </v>
      </c>
      <c r="E113" s="301" t="str">
        <f t="shared" si="67"/>
        <v xml:space="preserve"> </v>
      </c>
      <c r="F113" s="301" t="str">
        <f t="shared" si="67"/>
        <v xml:space="preserve"> </v>
      </c>
      <c r="G113" s="301" t="str">
        <f t="shared" si="67"/>
        <v xml:space="preserve"> </v>
      </c>
      <c r="H113" s="301" t="str">
        <f t="shared" si="67"/>
        <v xml:space="preserve"> </v>
      </c>
      <c r="I113" s="301" t="str">
        <f t="shared" si="67"/>
        <v xml:space="preserve"> </v>
      </c>
      <c r="J113" s="301" t="str">
        <f t="shared" si="67"/>
        <v xml:space="preserve"> </v>
      </c>
      <c r="K113" s="301" t="str">
        <f t="shared" si="67"/>
        <v>1</v>
      </c>
      <c r="L113" s="301" t="str">
        <f t="shared" si="67"/>
        <v xml:space="preserve"> </v>
      </c>
      <c r="M113" s="296" t="str">
        <f t="shared" si="48"/>
        <v xml:space="preserve"> </v>
      </c>
      <c r="N113" s="296" t="str">
        <f t="shared" si="49"/>
        <v xml:space="preserve"> </v>
      </c>
      <c r="O113" s="494" t="str">
        <f>IF('FEN 2019'!A433=1,'FEN 2019'!F433," ")</f>
        <v xml:space="preserve">Alimentarea cu apa si epurarea apelor uzate   </v>
      </c>
      <c r="P113" s="308" t="s">
        <v>1350</v>
      </c>
      <c r="Q113" s="308" t="s">
        <v>1344</v>
      </c>
      <c r="R113" s="308" t="s">
        <v>1344</v>
      </c>
      <c r="S113" s="306" t="s">
        <v>1350</v>
      </c>
      <c r="T113" s="128" t="str">
        <f>IF('FEN 2019'!A433=1,'FEN 2019'!G433," ")</f>
        <v>Primăria Catranîc, rl. Fălești</v>
      </c>
      <c r="U113" s="298" t="str">
        <f>IF('FEN 2019'!A433=1,'FEN 2019'!E433, " ")</f>
        <v>Catranic</v>
      </c>
      <c r="V113" s="298" t="str">
        <f>IF('FEN 2019'!A433, 'FEN 2019'!H433, " ")</f>
        <v>Fălești</v>
      </c>
      <c r="W113" s="295">
        <f>IF('FEN 2019'!A433=1, 'FEN 2019'!I433, 0)</f>
        <v>5663849.3200000003</v>
      </c>
      <c r="X113" s="295">
        <f>IF('FEN 2019'!A433=1, 'FEN 2019'!K433, 0)</f>
        <v>849577.39800000016</v>
      </c>
      <c r="Y113" s="296">
        <f t="shared" si="68"/>
        <v>0.15000000000000002</v>
      </c>
      <c r="Z113" s="295">
        <f>IF('FEN 2019'!A433=1, 'FEN 2019'!J433, 0)</f>
        <v>2000000</v>
      </c>
      <c r="AA113" s="296">
        <f t="shared" si="69"/>
        <v>0.35311673863527143</v>
      </c>
      <c r="AB113" s="295">
        <f>IF('FEN 2019'!A433=1, 'FEN 2019'!L433, 0)</f>
        <v>1999000</v>
      </c>
      <c r="AC113" s="296">
        <f t="shared" si="70"/>
        <v>0.35294018026595381</v>
      </c>
      <c r="AD113" s="295">
        <f>IF('FEN 2019'!A433=1, 'FEN 2019'!M433, 0)</f>
        <v>1000</v>
      </c>
      <c r="AE113" s="296">
        <f t="shared" si="71"/>
        <v>1.7655836931763572E-4</v>
      </c>
      <c r="AF113" s="295">
        <f>IF('FEN 2019'!A433=1, 'FEN 2019'!N433, 0)</f>
        <v>0</v>
      </c>
      <c r="AG113" s="296">
        <f t="shared" si="72"/>
        <v>0</v>
      </c>
      <c r="AH113" s="296">
        <f t="shared" si="73"/>
        <v>0.50294018026595377</v>
      </c>
    </row>
    <row r="114" spans="1:34" ht="20.100000000000001" customHeight="1">
      <c r="A114" s="128">
        <v>112</v>
      </c>
      <c r="B114" s="128">
        <f>IF('FEN 2019'!$A436=1,'FEN 2019'!B436, " ")</f>
        <v>2016</v>
      </c>
      <c r="C114" s="128">
        <f>IF('FEN 2019'!$A436=1,'FEN 2019'!C436, " ")</f>
        <v>2016</v>
      </c>
      <c r="D114" s="301" t="str">
        <f t="shared" si="67"/>
        <v xml:space="preserve"> </v>
      </c>
      <c r="E114" s="301" t="str">
        <f t="shared" si="67"/>
        <v xml:space="preserve"> </v>
      </c>
      <c r="F114" s="301" t="str">
        <f t="shared" si="67"/>
        <v xml:space="preserve"> </v>
      </c>
      <c r="G114" s="301" t="str">
        <f t="shared" si="67"/>
        <v xml:space="preserve"> </v>
      </c>
      <c r="H114" s="301" t="str">
        <f t="shared" si="67"/>
        <v xml:space="preserve"> </v>
      </c>
      <c r="I114" s="301" t="str">
        <f t="shared" si="67"/>
        <v>1</v>
      </c>
      <c r="J114" s="301" t="str">
        <f t="shared" si="67"/>
        <v xml:space="preserve"> </v>
      </c>
      <c r="K114" s="301" t="str">
        <f t="shared" si="67"/>
        <v xml:space="preserve"> </v>
      </c>
      <c r="L114" s="301" t="str">
        <f t="shared" si="67"/>
        <v xml:space="preserve"> </v>
      </c>
      <c r="M114" s="296" t="str">
        <f t="shared" si="48"/>
        <v xml:space="preserve"> </v>
      </c>
      <c r="N114" s="296" t="str">
        <f t="shared" si="49"/>
        <v xml:space="preserve"> </v>
      </c>
      <c r="O114" s="494" t="str">
        <f>IF('FEN 2019'!A436=1,'FEN 2019'!F436," ")</f>
        <v xml:space="preserve">Alimentarea cu apă a s. Hînceşti, r. Făleşti                                                          </v>
      </c>
      <c r="P114" s="308" t="s">
        <v>1350</v>
      </c>
      <c r="Q114" s="308" t="s">
        <v>1344</v>
      </c>
      <c r="R114" s="308" t="s">
        <v>1350</v>
      </c>
      <c r="S114" s="306" t="s">
        <v>1350</v>
      </c>
      <c r="T114" s="128" t="str">
        <f>IF('FEN 2019'!A436=1,'FEN 2019'!G436," ")</f>
        <v>Primăria Hînceşti, r. Făleşti</v>
      </c>
      <c r="U114" s="298" t="str">
        <f>IF('FEN 2019'!A436=1,'FEN 2019'!E436, " ")</f>
        <v>Hincesti (sat)</v>
      </c>
      <c r="V114" s="298" t="str">
        <f>IF('FEN 2019'!A436, 'FEN 2019'!H436, " ")</f>
        <v>Fălești</v>
      </c>
      <c r="W114" s="295">
        <f>IF('FEN 2019'!A436=1, 'FEN 2019'!I436, 0)</f>
        <v>2728360</v>
      </c>
      <c r="X114" s="295">
        <f>IF('FEN 2019'!A436=1, 'FEN 2019'!K436, 0)</f>
        <v>409254</v>
      </c>
      <c r="Y114" s="296">
        <f t="shared" si="68"/>
        <v>0.15</v>
      </c>
      <c r="Z114" s="295">
        <f>IF('FEN 2019'!A436=1, 'FEN 2019'!J436, 0)</f>
        <v>1000000</v>
      </c>
      <c r="AA114" s="296">
        <f t="shared" si="69"/>
        <v>0.36652054714187277</v>
      </c>
      <c r="AB114" s="295">
        <f>IF('FEN 2019'!A436=1, 'FEN 2019'!L436, 0)</f>
        <v>690195.76</v>
      </c>
      <c r="AC114" s="296">
        <f t="shared" si="70"/>
        <v>0.25297092759020073</v>
      </c>
      <c r="AD114" s="295">
        <f>IF('FEN 2019'!A436=1, 'FEN 2019'!M436, 0)</f>
        <v>309804.24</v>
      </c>
      <c r="AE114" s="296">
        <f t="shared" si="71"/>
        <v>0.11354961955167206</v>
      </c>
      <c r="AF114" s="295">
        <f>IF('FEN 2019'!A436=1, 'FEN 2019'!N436, 0)</f>
        <v>1728360</v>
      </c>
      <c r="AG114" s="296">
        <f t="shared" si="72"/>
        <v>0.63347945285812723</v>
      </c>
      <c r="AH114" s="296">
        <f t="shared" si="73"/>
        <v>0.4029709275902007</v>
      </c>
    </row>
    <row r="115" spans="1:34" ht="20.100000000000001" customHeight="1">
      <c r="A115" s="128">
        <v>113</v>
      </c>
      <c r="B115" s="128">
        <f>IF('FEN 2019'!$A438=1,'FEN 2019'!B438, " ")</f>
        <v>2016</v>
      </c>
      <c r="C115" s="128">
        <f>IF('FEN 2019'!$A438=1,'FEN 2019'!C438, " ")</f>
        <v>2016</v>
      </c>
      <c r="D115" s="301" t="str">
        <f t="shared" si="67"/>
        <v xml:space="preserve"> </v>
      </c>
      <c r="E115" s="301" t="str">
        <f t="shared" si="67"/>
        <v xml:space="preserve"> </v>
      </c>
      <c r="F115" s="301" t="str">
        <f t="shared" si="67"/>
        <v xml:space="preserve"> </v>
      </c>
      <c r="G115" s="301" t="str">
        <f t="shared" si="67"/>
        <v xml:space="preserve"> </v>
      </c>
      <c r="H115" s="301" t="str">
        <f t="shared" si="67"/>
        <v xml:space="preserve"> </v>
      </c>
      <c r="I115" s="301" t="str">
        <f t="shared" si="67"/>
        <v>1</v>
      </c>
      <c r="J115" s="301" t="str">
        <f t="shared" si="67"/>
        <v xml:space="preserve"> </v>
      </c>
      <c r="K115" s="301" t="str">
        <f t="shared" si="67"/>
        <v xml:space="preserve"> </v>
      </c>
      <c r="L115" s="301" t="str">
        <f t="shared" si="67"/>
        <v xml:space="preserve"> </v>
      </c>
      <c r="M115" s="296" t="str">
        <f t="shared" si="48"/>
        <v xml:space="preserve"> </v>
      </c>
      <c r="N115" s="296" t="str">
        <f t="shared" si="49"/>
        <v xml:space="preserve"> </v>
      </c>
      <c r="O115" s="494" t="str">
        <f>IF('FEN 2019'!A438=1,'FEN 2019'!F438," ")</f>
        <v xml:space="preserve">Extinderea rețelelor de alimentare cu apă potabilă                                                                        </v>
      </c>
      <c r="P115" s="308" t="s">
        <v>1350</v>
      </c>
      <c r="Q115" s="308" t="s">
        <v>1344</v>
      </c>
      <c r="R115" s="308" t="s">
        <v>1350</v>
      </c>
      <c r="S115" s="306" t="s">
        <v>1350</v>
      </c>
      <c r="T115" s="128" t="str">
        <f>IF('FEN 2019'!A438=1,'FEN 2019'!G438," ")</f>
        <v>Primăria Izvoare, r. Fălești</v>
      </c>
      <c r="U115" s="298" t="str">
        <f>IF('FEN 2019'!A438=1,'FEN 2019'!E438, " ")</f>
        <v>Izvoare</v>
      </c>
      <c r="V115" s="298" t="str">
        <f>IF('FEN 2019'!A438, 'FEN 2019'!H438, " ")</f>
        <v>Fălești</v>
      </c>
      <c r="W115" s="295">
        <f>IF('FEN 2019'!A438=1, 'FEN 2019'!I438, 0)</f>
        <v>1934890</v>
      </c>
      <c r="X115" s="295">
        <f>IF('FEN 2019'!A438=1, 'FEN 2019'!K438, 0)</f>
        <v>290233.5</v>
      </c>
      <c r="Y115" s="296">
        <f t="shared" si="68"/>
        <v>0.15</v>
      </c>
      <c r="Z115" s="295">
        <f>IF('FEN 2019'!A438=1, 'FEN 2019'!J438, 0)</f>
        <v>1644650</v>
      </c>
      <c r="AA115" s="296">
        <f t="shared" si="69"/>
        <v>0.84999664063590175</v>
      </c>
      <c r="AB115" s="295">
        <f>IF('FEN 2019'!A438=1, 'FEN 2019'!L438, 0)</f>
        <v>890641.65</v>
      </c>
      <c r="AC115" s="296">
        <f t="shared" si="70"/>
        <v>0.4603060897518722</v>
      </c>
      <c r="AD115" s="295">
        <f>IF('FEN 2019'!A438=1, 'FEN 2019'!M438, 0)</f>
        <v>754008.35</v>
      </c>
      <c r="AE115" s="296">
        <f t="shared" si="71"/>
        <v>0.3896905508840296</v>
      </c>
      <c r="AF115" s="295">
        <f>IF('FEN 2019'!A438=1, 'FEN 2019'!N438, 0)</f>
        <v>0</v>
      </c>
      <c r="AG115" s="296">
        <f t="shared" si="72"/>
        <v>0</v>
      </c>
      <c r="AH115" s="296">
        <f t="shared" si="73"/>
        <v>0.61030608975187217</v>
      </c>
    </row>
    <row r="116" spans="1:34" ht="20.100000000000001" customHeight="1">
      <c r="A116" s="128">
        <v>114</v>
      </c>
      <c r="B116" s="128">
        <f>IF('FEN 2019'!$A440=1,'FEN 2019'!B440, " ")</f>
        <v>2016</v>
      </c>
      <c r="C116" s="128">
        <f>IF('FEN 2019'!$A440=1,'FEN 2019'!C440, " ")</f>
        <v>2018</v>
      </c>
      <c r="D116" s="301" t="str">
        <f t="shared" si="67"/>
        <v xml:space="preserve"> </v>
      </c>
      <c r="E116" s="301" t="str">
        <f t="shared" si="67"/>
        <v xml:space="preserve"> </v>
      </c>
      <c r="F116" s="301" t="str">
        <f t="shared" si="67"/>
        <v xml:space="preserve"> </v>
      </c>
      <c r="G116" s="301" t="str">
        <f t="shared" si="67"/>
        <v xml:space="preserve"> </v>
      </c>
      <c r="H116" s="301" t="str">
        <f t="shared" si="67"/>
        <v xml:space="preserve"> </v>
      </c>
      <c r="I116" s="301" t="str">
        <f t="shared" si="67"/>
        <v>1</v>
      </c>
      <c r="J116" s="301" t="str">
        <f t="shared" si="67"/>
        <v>1</v>
      </c>
      <c r="K116" s="301" t="str">
        <f t="shared" si="67"/>
        <v>1</v>
      </c>
      <c r="L116" s="301" t="str">
        <f t="shared" si="67"/>
        <v xml:space="preserve"> </v>
      </c>
      <c r="M116" s="296">
        <f t="shared" si="48"/>
        <v>0.90448339407319511</v>
      </c>
      <c r="N116" s="296" t="str">
        <f t="shared" si="49"/>
        <v xml:space="preserve"> </v>
      </c>
      <c r="O116" s="494" t="str">
        <f>IF('FEN 2019'!A440=1,'FEN 2019'!F440," ")</f>
        <v>Reabilitarea reţelei de distribuire cu apă a com. Natalievca, rl. Făleşti</v>
      </c>
      <c r="P116" s="308" t="s">
        <v>1350</v>
      </c>
      <c r="Q116" s="308" t="s">
        <v>1344</v>
      </c>
      <c r="R116" s="308" t="s">
        <v>1350</v>
      </c>
      <c r="S116" s="306" t="s">
        <v>1350</v>
      </c>
      <c r="T116" s="128" t="str">
        <f>IF('FEN 2019'!A440=1,'FEN 2019'!G440," ")</f>
        <v>Primăria Natalievca, rl. Făleşti</v>
      </c>
      <c r="U116" s="298" t="str">
        <f>IF('FEN 2019'!A440=1,'FEN 2019'!E440, " ")</f>
        <v>Natalieva</v>
      </c>
      <c r="V116" s="298" t="str">
        <f>IF('FEN 2019'!A440, 'FEN 2019'!H440, " ")</f>
        <v>Fălești</v>
      </c>
      <c r="W116" s="295">
        <f>IF('FEN 2019'!A440=1, 'FEN 2019'!I440, 0)</f>
        <v>4928597.54</v>
      </c>
      <c r="X116" s="295">
        <f>IF('FEN 2019'!A440=1, 'FEN 2019'!K440, 0)</f>
        <v>739289.63099999994</v>
      </c>
      <c r="Y116" s="296">
        <f t="shared" si="68"/>
        <v>0.15</v>
      </c>
      <c r="Z116" s="295">
        <f>IF('FEN 2019'!A440=1, 'FEN 2019'!J440, 0)</f>
        <v>4447631</v>
      </c>
      <c r="AA116" s="296">
        <f t="shared" si="69"/>
        <v>0.90241310309950773</v>
      </c>
      <c r="AB116" s="295">
        <f>IF('FEN 2019'!A440=1, 'FEN 2019'!L440, 0)</f>
        <v>3718545</v>
      </c>
      <c r="AC116" s="296">
        <f t="shared" si="70"/>
        <v>0.75448339407319509</v>
      </c>
      <c r="AD116" s="295">
        <f>IF('FEN 2019'!A440=1, 'FEN 2019'!M440, 0)</f>
        <v>729086</v>
      </c>
      <c r="AE116" s="296">
        <f t="shared" si="71"/>
        <v>0.14792970902631258</v>
      </c>
      <c r="AF116" s="295">
        <f>IF('FEN 2019'!A440=1, 'FEN 2019'!N440, 0)</f>
        <v>480966.54000000004</v>
      </c>
      <c r="AG116" s="296">
        <f t="shared" si="72"/>
        <v>9.7586896900492312E-2</v>
      </c>
      <c r="AH116" s="296">
        <f t="shared" si="73"/>
        <v>0.90448339407319511</v>
      </c>
    </row>
    <row r="117" spans="1:34" ht="20.100000000000001" customHeight="1">
      <c r="A117" s="128">
        <v>115</v>
      </c>
      <c r="B117" s="128">
        <f>IF('FEN 2019'!$A443=1,'FEN 2019'!B443, " ")</f>
        <v>2016</v>
      </c>
      <c r="C117" s="128">
        <f>IF('FEN 2019'!$A443=1,'FEN 2019'!C443, " ")</f>
        <v>2018</v>
      </c>
      <c r="D117" s="301" t="str">
        <f t="shared" si="67"/>
        <v xml:space="preserve"> </v>
      </c>
      <c r="E117" s="301" t="str">
        <f t="shared" si="67"/>
        <v xml:space="preserve"> </v>
      </c>
      <c r="F117" s="301" t="str">
        <f t="shared" si="67"/>
        <v xml:space="preserve"> </v>
      </c>
      <c r="G117" s="301" t="str">
        <f t="shared" si="67"/>
        <v xml:space="preserve"> </v>
      </c>
      <c r="H117" s="301" t="str">
        <f t="shared" si="67"/>
        <v xml:space="preserve"> </v>
      </c>
      <c r="I117" s="301" t="str">
        <f t="shared" si="67"/>
        <v>1</v>
      </c>
      <c r="J117" s="301" t="str">
        <f t="shared" si="67"/>
        <v>1</v>
      </c>
      <c r="K117" s="301" t="str">
        <f t="shared" si="67"/>
        <v>1</v>
      </c>
      <c r="L117" s="301" t="str">
        <f t="shared" si="67"/>
        <v xml:space="preserve"> </v>
      </c>
      <c r="M117" s="296" t="str">
        <f t="shared" si="48"/>
        <v xml:space="preserve"> </v>
      </c>
      <c r="N117" s="296">
        <f t="shared" si="49"/>
        <v>0.23687356021375064</v>
      </c>
      <c r="O117" s="494" t="str">
        <f>IF('FEN 2019'!A443=1,'FEN 2019'!F443," ")</f>
        <v xml:space="preserve">Rețele de apeduct, canalizare și stație de epurare în s. Pîrlița, r. Fălești  </v>
      </c>
      <c r="P117" s="308" t="s">
        <v>1350</v>
      </c>
      <c r="Q117" s="308" t="s">
        <v>1344</v>
      </c>
      <c r="R117" s="308" t="s">
        <v>1344</v>
      </c>
      <c r="S117" s="308" t="s">
        <v>1344</v>
      </c>
      <c r="T117" s="128" t="str">
        <f>IF('FEN 2019'!A443=1,'FEN 2019'!G443," ")</f>
        <v>Primăria Pîrlița, r. Fălești</v>
      </c>
      <c r="U117" s="298" t="str">
        <f>IF('FEN 2019'!A443=1,'FEN 2019'!E443, " ")</f>
        <v>Pirlita</v>
      </c>
      <c r="V117" s="298" t="str">
        <f>IF('FEN 2019'!A443, 'FEN 2019'!H443, " ")</f>
        <v>Fălești</v>
      </c>
      <c r="W117" s="295">
        <f>IF('FEN 2019'!A443=1, 'FEN 2019'!I443, 0)</f>
        <v>29647630</v>
      </c>
      <c r="X117" s="295">
        <f>IF('FEN 2019'!A443=1, 'FEN 2019'!K443, 0)</f>
        <v>4447144.5</v>
      </c>
      <c r="Y117" s="296">
        <f t="shared" si="68"/>
        <v>0.15</v>
      </c>
      <c r="Z117" s="295">
        <f>IF('FEN 2019'!A443=1, 'FEN 2019'!J443, 0)</f>
        <v>4000000</v>
      </c>
      <c r="AA117" s="296">
        <f t="shared" si="69"/>
        <v>0.13491803560689336</v>
      </c>
      <c r="AB117" s="295">
        <f>IF('FEN 2019'!A443=1, 'FEN 2019'!L443, 0)</f>
        <v>2575595.17</v>
      </c>
      <c r="AC117" s="296">
        <f t="shared" si="70"/>
        <v>8.6873560213750645E-2</v>
      </c>
      <c r="AD117" s="295">
        <f>IF('FEN 2019'!A443=1, 'FEN 2019'!M443, 0)</f>
        <v>1424404.83</v>
      </c>
      <c r="AE117" s="296">
        <f t="shared" si="71"/>
        <v>4.8044475393142723E-2</v>
      </c>
      <c r="AF117" s="295">
        <f>IF('FEN 2019'!A443=1, 'FEN 2019'!N443, 0)</f>
        <v>25647630</v>
      </c>
      <c r="AG117" s="296">
        <f t="shared" si="72"/>
        <v>0.86508196439310658</v>
      </c>
      <c r="AH117" s="296">
        <f t="shared" si="73"/>
        <v>0.23687356021375064</v>
      </c>
    </row>
    <row r="118" spans="1:34" ht="20.100000000000001" customHeight="1">
      <c r="A118" s="128">
        <v>116</v>
      </c>
      <c r="B118" s="128">
        <f>IF('FEN 2019'!$A446=1,'FEN 2019'!B446, " ")</f>
        <v>2016</v>
      </c>
      <c r="C118" s="128">
        <f>IF('FEN 2019'!$A446=1,'FEN 2019'!C446, " ")</f>
        <v>2018</v>
      </c>
      <c r="D118" s="301" t="str">
        <f t="shared" ref="D118:L124" si="74">IF(AND($B118&gt;=D$2-$C118+$B118,$C118&lt;=D$2+$C118-$B118),"1"," ")</f>
        <v xml:space="preserve"> </v>
      </c>
      <c r="E118" s="301" t="str">
        <f t="shared" si="74"/>
        <v xml:space="preserve"> </v>
      </c>
      <c r="F118" s="301" t="str">
        <f t="shared" si="74"/>
        <v xml:space="preserve"> </v>
      </c>
      <c r="G118" s="301" t="str">
        <f t="shared" si="74"/>
        <v xml:space="preserve"> </v>
      </c>
      <c r="H118" s="301" t="str">
        <f t="shared" si="74"/>
        <v xml:space="preserve"> </v>
      </c>
      <c r="I118" s="301" t="str">
        <f t="shared" si="74"/>
        <v>1</v>
      </c>
      <c r="J118" s="301" t="str">
        <f t="shared" si="74"/>
        <v>1</v>
      </c>
      <c r="K118" s="301" t="str">
        <f t="shared" si="74"/>
        <v>1</v>
      </c>
      <c r="L118" s="301" t="str">
        <f t="shared" si="74"/>
        <v xml:space="preserve"> </v>
      </c>
      <c r="M118" s="296" t="str">
        <f t="shared" si="48"/>
        <v xml:space="preserve"> </v>
      </c>
      <c r="N118" s="296" t="str">
        <f t="shared" si="49"/>
        <v xml:space="preserve"> </v>
      </c>
      <c r="O118" s="494" t="str">
        <f>IF('FEN 2019'!A446=1,'FEN 2019'!F446," ")</f>
        <v>Forarea sondei arteziene în s. Ciolacu Nou</v>
      </c>
      <c r="P118" s="308" t="s">
        <v>1344</v>
      </c>
      <c r="Q118" s="308" t="s">
        <v>1350</v>
      </c>
      <c r="R118" s="308" t="s">
        <v>1350</v>
      </c>
      <c r="S118" s="306" t="s">
        <v>1350</v>
      </c>
      <c r="T118" s="128" t="str">
        <f>IF('FEN 2019'!A446=1,'FEN 2019'!G446," ")</f>
        <v>Primăria Ciolacu Nou, r. Fălești</v>
      </c>
      <c r="U118" s="298" t="str">
        <f>IF('FEN 2019'!A446=1,'FEN 2019'!E446, " ")</f>
        <v>Ciolacul nou</v>
      </c>
      <c r="V118" s="298" t="str">
        <f>IF('FEN 2019'!A446, 'FEN 2019'!H446, " ")</f>
        <v>Fălești</v>
      </c>
      <c r="W118" s="295">
        <f>IF('FEN 2019'!A446=1, 'FEN 2019'!I446, 0)</f>
        <v>3178330</v>
      </c>
      <c r="X118" s="295">
        <f>IF('FEN 2019'!A446=1, 'FEN 2019'!K446, 0)</f>
        <v>476749.5</v>
      </c>
      <c r="Y118" s="296">
        <f t="shared" si="68"/>
        <v>0.15</v>
      </c>
      <c r="Z118" s="295">
        <f>IF('FEN 2019'!A446=1, 'FEN 2019'!J446, 0)</f>
        <v>1815412</v>
      </c>
      <c r="AA118" s="296">
        <f t="shared" si="69"/>
        <v>0.57118423826349063</v>
      </c>
      <c r="AB118" s="295">
        <f>IF('FEN 2019'!A446=1, 'FEN 2019'!L446, 0)</f>
        <v>1000000</v>
      </c>
      <c r="AC118" s="296">
        <f t="shared" si="70"/>
        <v>0.31463063936092223</v>
      </c>
      <c r="AD118" s="295">
        <f>IF('FEN 2019'!A446=1, 'FEN 2019'!M446, 0)</f>
        <v>815412</v>
      </c>
      <c r="AE118" s="296">
        <f t="shared" si="71"/>
        <v>0.25655359890256835</v>
      </c>
      <c r="AF118" s="295">
        <f>IF('FEN 2019'!A446=1, 'FEN 2019'!N446, 0)</f>
        <v>1362918</v>
      </c>
      <c r="AG118" s="296">
        <f t="shared" si="72"/>
        <v>0.42881576173650943</v>
      </c>
      <c r="AH118" s="296">
        <f t="shared" si="73"/>
        <v>0.46463063936092225</v>
      </c>
    </row>
    <row r="119" spans="1:34" ht="20.100000000000001" customHeight="1">
      <c r="A119" s="128">
        <v>117</v>
      </c>
      <c r="B119" s="128">
        <f>IF('FEN 2019'!$A449=1,'FEN 2019'!B449, " ")</f>
        <v>2016</v>
      </c>
      <c r="C119" s="128">
        <f>IF('FEN 2019'!$A449=1,'FEN 2019'!C449, " ")</f>
        <v>2018</v>
      </c>
      <c r="D119" s="301" t="str">
        <f t="shared" si="74"/>
        <v xml:space="preserve"> </v>
      </c>
      <c r="E119" s="301" t="str">
        <f t="shared" si="74"/>
        <v xml:space="preserve"> </v>
      </c>
      <c r="F119" s="301" t="str">
        <f t="shared" si="74"/>
        <v xml:space="preserve"> </v>
      </c>
      <c r="G119" s="301" t="str">
        <f t="shared" si="74"/>
        <v xml:space="preserve"> </v>
      </c>
      <c r="H119" s="301" t="str">
        <f t="shared" si="74"/>
        <v xml:space="preserve"> </v>
      </c>
      <c r="I119" s="301" t="str">
        <f t="shared" si="74"/>
        <v>1</v>
      </c>
      <c r="J119" s="301" t="str">
        <f t="shared" si="74"/>
        <v>1</v>
      </c>
      <c r="K119" s="301" t="str">
        <f t="shared" si="74"/>
        <v>1</v>
      </c>
      <c r="L119" s="301" t="str">
        <f t="shared" si="74"/>
        <v xml:space="preserve"> </v>
      </c>
      <c r="M119" s="296" t="str">
        <f t="shared" si="48"/>
        <v xml:space="preserve"> </v>
      </c>
      <c r="N119" s="296" t="str">
        <f t="shared" si="49"/>
        <v xml:space="preserve"> </v>
      </c>
      <c r="O119" s="494" t="str">
        <f>IF('FEN 2019'!A449=1,'FEN 2019'!F449," ")</f>
        <v xml:space="preserve">Cponstrucția sistemului de aprovizionare cu apă în satul Sărata Nouă, com. Sărata Veche                                                                             </v>
      </c>
      <c r="P119" s="308" t="s">
        <v>1350</v>
      </c>
      <c r="Q119" s="308" t="s">
        <v>1344</v>
      </c>
      <c r="R119" s="308" t="s">
        <v>1350</v>
      </c>
      <c r="S119" s="306" t="s">
        <v>1350</v>
      </c>
      <c r="T119" s="128" t="str">
        <f>IF('FEN 2019'!A449=1,'FEN 2019'!G449," ")</f>
        <v>Primăria Sărata Veche, r. Fălești</v>
      </c>
      <c r="U119" s="298" t="str">
        <f>IF('FEN 2019'!A449=1,'FEN 2019'!E449, " ")</f>
        <v>Sarata Veche</v>
      </c>
      <c r="V119" s="298" t="str">
        <f>IF('FEN 2019'!A449, 'FEN 2019'!H449, " ")</f>
        <v>Fălești</v>
      </c>
      <c r="W119" s="295">
        <f>IF('FEN 2019'!A449=1, 'FEN 2019'!I449, 0)</f>
        <v>4836340</v>
      </c>
      <c r="X119" s="295">
        <f>IF('FEN 2019'!A449=1, 'FEN 2019'!K449, 0)</f>
        <v>725451</v>
      </c>
      <c r="Y119" s="296">
        <f t="shared" si="68"/>
        <v>0.15</v>
      </c>
      <c r="Z119" s="295">
        <f>IF('FEN 2019'!A449=1, 'FEN 2019'!J449, 0)</f>
        <v>3633858</v>
      </c>
      <c r="AA119" s="296">
        <f t="shared" si="69"/>
        <v>0.75136528862735041</v>
      </c>
      <c r="AB119" s="295">
        <f>IF('FEN 2019'!A449=1, 'FEN 2019'!L449, 0)</f>
        <v>2363819.7999999998</v>
      </c>
      <c r="AC119" s="296">
        <f t="shared" si="70"/>
        <v>0.48876212176976802</v>
      </c>
      <c r="AD119" s="295">
        <f>IF('FEN 2019'!A449=1, 'FEN 2019'!M449, 0)</f>
        <v>1270038.2000000002</v>
      </c>
      <c r="AE119" s="296">
        <f t="shared" si="71"/>
        <v>0.26260316685758245</v>
      </c>
      <c r="AF119" s="295">
        <f>IF('FEN 2019'!A449=1, 'FEN 2019'!N449, 0)</f>
        <v>1202482</v>
      </c>
      <c r="AG119" s="296">
        <f t="shared" si="72"/>
        <v>0.24863471137264956</v>
      </c>
      <c r="AH119" s="296">
        <f t="shared" si="73"/>
        <v>0.63876212176976799</v>
      </c>
    </row>
    <row r="120" spans="1:34" ht="20.100000000000001" customHeight="1">
      <c r="A120" s="128">
        <v>118</v>
      </c>
      <c r="B120" s="128">
        <f>IF('FEN 2019'!$A452=1,'FEN 2019'!B452, " ")</f>
        <v>2014</v>
      </c>
      <c r="C120" s="128">
        <f>IF('FEN 2019'!$A452=1,'FEN 2019'!C452, " ")</f>
        <v>2018</v>
      </c>
      <c r="D120" s="301" t="str">
        <f t="shared" si="74"/>
        <v xml:space="preserve"> </v>
      </c>
      <c r="E120" s="301" t="str">
        <f t="shared" si="74"/>
        <v xml:space="preserve"> </v>
      </c>
      <c r="F120" s="301" t="str">
        <f t="shared" si="74"/>
        <v xml:space="preserve"> </v>
      </c>
      <c r="G120" s="301" t="str">
        <f t="shared" si="74"/>
        <v>1</v>
      </c>
      <c r="H120" s="301" t="str">
        <f t="shared" si="74"/>
        <v>1</v>
      </c>
      <c r="I120" s="301" t="str">
        <f t="shared" si="74"/>
        <v>1</v>
      </c>
      <c r="J120" s="301" t="str">
        <f t="shared" si="74"/>
        <v>1</v>
      </c>
      <c r="K120" s="301" t="str">
        <f t="shared" si="74"/>
        <v>1</v>
      </c>
      <c r="L120" s="301" t="str">
        <f t="shared" si="74"/>
        <v xml:space="preserve"> </v>
      </c>
      <c r="M120" s="296" t="str">
        <f t="shared" si="48"/>
        <v xml:space="preserve"> </v>
      </c>
      <c r="N120" s="296" t="str">
        <f t="shared" si="49"/>
        <v xml:space="preserve"> </v>
      </c>
      <c r="O120" s="494" t="str">
        <f>IF('FEN 2019'!A452=1,'FEN 2019'!F452," ")</f>
        <v>Constructia sistemului de canalizare</v>
      </c>
      <c r="P120" s="308" t="s">
        <v>1350</v>
      </c>
      <c r="Q120" s="308" t="s">
        <v>1350</v>
      </c>
      <c r="R120" s="308" t="s">
        <v>1344</v>
      </c>
      <c r="S120" s="306" t="s">
        <v>1350</v>
      </c>
      <c r="T120" s="128" t="str">
        <f>IF('FEN 2019'!A452=1,'FEN 2019'!G452," ")</f>
        <v>Primăria Sărata Veche, r. Fălești</v>
      </c>
      <c r="U120" s="298" t="str">
        <f>IF('FEN 2019'!A452=1,'FEN 2019'!E452, " ")</f>
        <v>Sarata Veche</v>
      </c>
      <c r="V120" s="298" t="str">
        <f>IF('FEN 2019'!A452, 'FEN 2019'!H452, " ")</f>
        <v>Fălești</v>
      </c>
      <c r="W120" s="295">
        <f>IF('FEN 2019'!A452=1, 'FEN 2019'!I452, 0)</f>
        <v>9545623.9900000002</v>
      </c>
      <c r="X120" s="295">
        <f>IF('FEN 2019'!A452=1, 'FEN 2019'!K452, 0)</f>
        <v>1431843.5984999998</v>
      </c>
      <c r="Y120" s="296">
        <f t="shared" si="68"/>
        <v>0.14999999999999997</v>
      </c>
      <c r="Z120" s="295">
        <f>IF('FEN 2019'!A452=1, 'FEN 2019'!J452, 0)</f>
        <v>3500000</v>
      </c>
      <c r="AA120" s="296">
        <f t="shared" si="69"/>
        <v>0.36666015795998264</v>
      </c>
      <c r="AB120" s="295">
        <f>IF('FEN 2019'!A452=1, 'FEN 2019'!L452, 0)</f>
        <v>1795084.12</v>
      </c>
      <c r="AC120" s="296">
        <f t="shared" si="70"/>
        <v>0.18805309342590185</v>
      </c>
      <c r="AD120" s="295">
        <f>IF('FEN 2019'!A452=1, 'FEN 2019'!M452, 0)</f>
        <v>1704915.88</v>
      </c>
      <c r="AE120" s="296">
        <f t="shared" si="71"/>
        <v>0.17860706453408079</v>
      </c>
      <c r="AF120" s="295">
        <f>IF('FEN 2019'!A452=1, 'FEN 2019'!N452, 0)</f>
        <v>0</v>
      </c>
      <c r="AG120" s="296">
        <f t="shared" si="72"/>
        <v>0</v>
      </c>
      <c r="AH120" s="296">
        <f t="shared" si="73"/>
        <v>0.33805309342590184</v>
      </c>
    </row>
    <row r="121" spans="1:34" ht="20.100000000000001" customHeight="1">
      <c r="A121" s="128">
        <v>119</v>
      </c>
      <c r="B121" s="128">
        <f>IF('FEN 2019'!$A455=1,'FEN 2019'!B455, " ")</f>
        <v>2016</v>
      </c>
      <c r="C121" s="128">
        <f>IF('FEN 2019'!$A455=1,'FEN 2019'!C455, " ")</f>
        <v>2018</v>
      </c>
      <c r="D121" s="301" t="str">
        <f t="shared" si="74"/>
        <v xml:space="preserve"> </v>
      </c>
      <c r="E121" s="301" t="str">
        <f t="shared" si="74"/>
        <v xml:space="preserve"> </v>
      </c>
      <c r="F121" s="301" t="str">
        <f t="shared" si="74"/>
        <v xml:space="preserve"> </v>
      </c>
      <c r="G121" s="301" t="str">
        <f t="shared" si="74"/>
        <v xml:space="preserve"> </v>
      </c>
      <c r="H121" s="301" t="str">
        <f t="shared" si="74"/>
        <v xml:space="preserve"> </v>
      </c>
      <c r="I121" s="301" t="str">
        <f t="shared" si="74"/>
        <v>1</v>
      </c>
      <c r="J121" s="301" t="str">
        <f t="shared" si="74"/>
        <v>1</v>
      </c>
      <c r="K121" s="301" t="str">
        <f t="shared" si="74"/>
        <v>1</v>
      </c>
      <c r="L121" s="301" t="str">
        <f t="shared" si="74"/>
        <v xml:space="preserve"> </v>
      </c>
      <c r="M121" s="296" t="str">
        <f t="shared" si="48"/>
        <v xml:space="preserve"> </v>
      </c>
      <c r="N121" s="296">
        <f t="shared" si="49"/>
        <v>0.27082756757663262</v>
      </c>
      <c r="O121" s="494" t="str">
        <f>IF('FEN 2019'!A455=1,'FEN 2019'!F455," ")</f>
        <v xml:space="preserve">Construcția apeductului și sistemului de canalizare în s. Obreja Veche, r. Fălești                                                                                 </v>
      </c>
      <c r="P121" s="308" t="s">
        <v>1350</v>
      </c>
      <c r="Q121" s="308" t="s">
        <v>1344</v>
      </c>
      <c r="R121" s="308" t="s">
        <v>1344</v>
      </c>
      <c r="S121" s="306" t="s">
        <v>1350</v>
      </c>
      <c r="T121" s="128" t="str">
        <f>IF('FEN 2019'!A455=1,'FEN 2019'!G455," ")</f>
        <v>Primăria Obreja Veche, r. Fălești</v>
      </c>
      <c r="U121" s="298" t="str">
        <f>IF('FEN 2019'!A455=1,'FEN 2019'!E455, " ")</f>
        <v>Obreja Veche</v>
      </c>
      <c r="V121" s="298" t="str">
        <f>IF('FEN 2019'!A455, 'FEN 2019'!H455, " ")</f>
        <v>Fălești</v>
      </c>
      <c r="W121" s="295">
        <f>IF('FEN 2019'!A455=1, 'FEN 2019'!I455, 0)</f>
        <v>22062730</v>
      </c>
      <c r="X121" s="295">
        <f>IF('FEN 2019'!A455=1, 'FEN 2019'!K455, 0)</f>
        <v>3309409.5</v>
      </c>
      <c r="Y121" s="296">
        <f t="shared" si="68"/>
        <v>0.15</v>
      </c>
      <c r="Z121" s="295">
        <f>IF('FEN 2019'!A455=1, 'FEN 2019'!J455, 0)</f>
        <v>3000000</v>
      </c>
      <c r="AA121" s="296">
        <f t="shared" si="69"/>
        <v>0.13597591957115007</v>
      </c>
      <c r="AB121" s="295">
        <f>IF('FEN 2019'!A455=1, 'FEN 2019'!L455, 0)</f>
        <v>2665786</v>
      </c>
      <c r="AC121" s="296">
        <f t="shared" si="70"/>
        <v>0.12082756757663263</v>
      </c>
      <c r="AD121" s="295">
        <f>IF('FEN 2019'!A455=1, 'FEN 2019'!M455, 0)</f>
        <v>334214</v>
      </c>
      <c r="AE121" s="296">
        <f t="shared" si="71"/>
        <v>1.514835199451745E-2</v>
      </c>
      <c r="AF121" s="295">
        <f>IF('FEN 2019'!A455=1, 'FEN 2019'!N455, 0)</f>
        <v>19062730</v>
      </c>
      <c r="AG121" s="296">
        <f t="shared" si="72"/>
        <v>0.86402408042884993</v>
      </c>
      <c r="AH121" s="296">
        <f t="shared" si="73"/>
        <v>0.27082756757663262</v>
      </c>
    </row>
    <row r="122" spans="1:34" ht="20.100000000000001" customHeight="1">
      <c r="A122" s="128">
        <v>120</v>
      </c>
      <c r="B122" s="128">
        <f>IF('FEN 2019'!$A458=1,'FEN 2019'!B458, " ")</f>
        <v>2014</v>
      </c>
      <c r="C122" s="128">
        <f>IF('FEN 2019'!$A458=1,'FEN 2019'!C458, " ")</f>
        <v>2018</v>
      </c>
      <c r="D122" s="301" t="str">
        <f t="shared" si="74"/>
        <v xml:space="preserve"> </v>
      </c>
      <c r="E122" s="301" t="str">
        <f t="shared" si="74"/>
        <v xml:space="preserve"> </v>
      </c>
      <c r="F122" s="301" t="str">
        <f t="shared" si="74"/>
        <v xml:space="preserve"> </v>
      </c>
      <c r="G122" s="301" t="str">
        <f t="shared" si="74"/>
        <v>1</v>
      </c>
      <c r="H122" s="301" t="str">
        <f t="shared" si="74"/>
        <v>1</v>
      </c>
      <c r="I122" s="301" t="str">
        <f t="shared" si="74"/>
        <v>1</v>
      </c>
      <c r="J122" s="301" t="str">
        <f t="shared" si="74"/>
        <v>1</v>
      </c>
      <c r="K122" s="301" t="str">
        <f t="shared" si="74"/>
        <v>1</v>
      </c>
      <c r="L122" s="301" t="str">
        <f t="shared" si="74"/>
        <v xml:space="preserve"> </v>
      </c>
      <c r="M122" s="296" t="str">
        <f t="shared" si="48"/>
        <v xml:space="preserve"> </v>
      </c>
      <c r="N122" s="296" t="str">
        <f t="shared" si="49"/>
        <v xml:space="preserve"> </v>
      </c>
      <c r="O122" s="494" t="str">
        <f>IF('FEN 2019'!A458=1,'FEN 2019'!F458," ")</f>
        <v xml:space="preserve">Alimentarea cu apă și canalizare a s.Călinești, r.Fălești  </v>
      </c>
      <c r="P122" s="308" t="s">
        <v>1350</v>
      </c>
      <c r="Q122" s="308" t="s">
        <v>1344</v>
      </c>
      <c r="R122" s="308" t="s">
        <v>1344</v>
      </c>
      <c r="S122" s="306" t="s">
        <v>1350</v>
      </c>
      <c r="T122" s="128" t="str">
        <f>IF('FEN 2019'!A458=1,'FEN 2019'!G458," ")</f>
        <v>Primăria Călinești, r.Fălești</v>
      </c>
      <c r="U122" s="298" t="str">
        <f>IF('FEN 2019'!A458=1,'FEN 2019'!E458, " ")</f>
        <v>Calinesti</v>
      </c>
      <c r="V122" s="298" t="str">
        <f>IF('FEN 2019'!A458, 'FEN 2019'!H458, " ")</f>
        <v>Fălești</v>
      </c>
      <c r="W122" s="295">
        <f>IF('FEN 2019'!A458=1, 'FEN 2019'!I458, 0)</f>
        <v>7997782</v>
      </c>
      <c r="X122" s="295">
        <f>IF('FEN 2019'!A458=1, 'FEN 2019'!K458, 0)</f>
        <v>1199667.3</v>
      </c>
      <c r="Y122" s="296">
        <f t="shared" si="68"/>
        <v>0.15</v>
      </c>
      <c r="Z122" s="295">
        <f>IF('FEN 2019'!A458=1, 'FEN 2019'!J458, 0)</f>
        <v>7059525</v>
      </c>
      <c r="AA122" s="296">
        <f t="shared" si="69"/>
        <v>0.88268534951315247</v>
      </c>
      <c r="AB122" s="295">
        <f>IF('FEN 2019'!A458=1, 'FEN 2019'!L458, 0)</f>
        <v>5546716.9199999999</v>
      </c>
      <c r="AC122" s="296">
        <f t="shared" si="70"/>
        <v>0.69353189671836513</v>
      </c>
      <c r="AD122" s="295">
        <f>IF('FEN 2019'!A458=1, 'FEN 2019'!M458, 0)</f>
        <v>1512808.08</v>
      </c>
      <c r="AE122" s="296">
        <f t="shared" si="71"/>
        <v>0.18915345279478737</v>
      </c>
      <c r="AF122" s="295">
        <f>IF('FEN 2019'!A458=1, 'FEN 2019'!N458, 0)</f>
        <v>2997782</v>
      </c>
      <c r="AG122" s="296">
        <f t="shared" si="72"/>
        <v>0.37482667069445003</v>
      </c>
      <c r="AH122" s="296">
        <f t="shared" si="73"/>
        <v>0.84353189671836515</v>
      </c>
    </row>
    <row r="123" spans="1:34" ht="20.100000000000001" customHeight="1">
      <c r="A123" s="128">
        <v>121</v>
      </c>
      <c r="B123" s="128">
        <f>IF('FEN 2019'!$A465=1,'FEN 2019'!B465, " ")</f>
        <v>2015</v>
      </c>
      <c r="C123" s="128">
        <f>IF('FEN 2019'!$A465=1,'FEN 2019'!C465, " ")</f>
        <v>2018</v>
      </c>
      <c r="D123" s="301" t="str">
        <f t="shared" si="74"/>
        <v xml:space="preserve"> </v>
      </c>
      <c r="E123" s="301" t="str">
        <f t="shared" si="74"/>
        <v xml:space="preserve"> </v>
      </c>
      <c r="F123" s="301" t="str">
        <f t="shared" si="74"/>
        <v xml:space="preserve"> </v>
      </c>
      <c r="G123" s="301" t="str">
        <f t="shared" si="74"/>
        <v xml:space="preserve"> </v>
      </c>
      <c r="H123" s="301" t="str">
        <f t="shared" si="74"/>
        <v>1</v>
      </c>
      <c r="I123" s="301" t="str">
        <f t="shared" si="74"/>
        <v>1</v>
      </c>
      <c r="J123" s="301" t="str">
        <f t="shared" si="74"/>
        <v>1</v>
      </c>
      <c r="K123" s="301" t="str">
        <f t="shared" si="74"/>
        <v>1</v>
      </c>
      <c r="L123" s="301" t="str">
        <f t="shared" si="74"/>
        <v xml:space="preserve"> </v>
      </c>
      <c r="M123" s="296" t="str">
        <f t="shared" si="48"/>
        <v xml:space="preserve"> </v>
      </c>
      <c r="N123" s="296" t="str">
        <f t="shared" si="49"/>
        <v xml:space="preserve"> </v>
      </c>
      <c r="O123" s="494" t="str">
        <f>IF('FEN 2019'!A465=1,'FEN 2019'!F465," ")</f>
        <v xml:space="preserve">Construcția sistemului de apeduct canalizare și epurare în s. Făleștii Noi                                    </v>
      </c>
      <c r="P123" s="308" t="s">
        <v>1350</v>
      </c>
      <c r="Q123" s="308" t="s">
        <v>1344</v>
      </c>
      <c r="R123" s="308" t="s">
        <v>1344</v>
      </c>
      <c r="S123" s="308" t="s">
        <v>1344</v>
      </c>
      <c r="T123" s="128" t="str">
        <f>IF('FEN 2019'!A465=1,'FEN 2019'!G465," ")</f>
        <v xml:space="preserve">Primăria Făleștii Noi, r. Fălești </v>
      </c>
      <c r="U123" s="298" t="str">
        <f>IF('FEN 2019'!A465=1,'FEN 2019'!E465, " ")</f>
        <v>Falestii noi</v>
      </c>
      <c r="V123" s="298" t="str">
        <f>IF('FEN 2019'!A465, 'FEN 2019'!H465, " ")</f>
        <v>Fălești</v>
      </c>
      <c r="W123" s="295">
        <f>IF('FEN 2019'!A465=1, 'FEN 2019'!I465, 0)</f>
        <v>21931999</v>
      </c>
      <c r="X123" s="295">
        <f>IF('FEN 2019'!A465=1, 'FEN 2019'!K465, 0)</f>
        <v>3289799.85</v>
      </c>
      <c r="Y123" s="296">
        <f t="shared" si="68"/>
        <v>0.15</v>
      </c>
      <c r="Z123" s="295">
        <f>IF('FEN 2019'!A465=1, 'FEN 2019'!J465, 0)</f>
        <v>9000000</v>
      </c>
      <c r="AA123" s="296">
        <f t="shared" si="69"/>
        <v>0.41035931106872658</v>
      </c>
      <c r="AB123" s="295">
        <f>IF('FEN 2019'!A465=1, 'FEN 2019'!L465, 0)</f>
        <v>5294116.83</v>
      </c>
      <c r="AC123" s="296">
        <f t="shared" si="70"/>
        <v>0.24138779278623895</v>
      </c>
      <c r="AD123" s="295">
        <f>IF('FEN 2019'!A465=1, 'FEN 2019'!M465, 0)</f>
        <v>3705883.17</v>
      </c>
      <c r="AE123" s="296">
        <f t="shared" si="71"/>
        <v>0.1689715182824876</v>
      </c>
      <c r="AF123" s="295">
        <f>IF('FEN 2019'!A465=1, 'FEN 2019'!N465, 0)</f>
        <v>12931999</v>
      </c>
      <c r="AG123" s="296">
        <f t="shared" si="72"/>
        <v>0.58964068893127342</v>
      </c>
      <c r="AH123" s="296">
        <f t="shared" si="73"/>
        <v>0.39138779278623892</v>
      </c>
    </row>
    <row r="124" spans="1:34" ht="20.100000000000001" customHeight="1">
      <c r="A124" s="128">
        <v>122</v>
      </c>
      <c r="B124" s="128">
        <f>IF('FEN 2019'!$A470=1,'FEN 2019'!B470, " ")</f>
        <v>2014</v>
      </c>
      <c r="C124" s="128">
        <f>IF('FEN 2019'!$A470=1,'FEN 2019'!C470, " ")</f>
        <v>2019</v>
      </c>
      <c r="D124" s="301" t="str">
        <f t="shared" si="74"/>
        <v xml:space="preserve"> </v>
      </c>
      <c r="E124" s="301" t="str">
        <f t="shared" si="74"/>
        <v xml:space="preserve"> </v>
      </c>
      <c r="F124" s="301" t="str">
        <f t="shared" si="74"/>
        <v xml:space="preserve"> </v>
      </c>
      <c r="G124" s="301" t="str">
        <f t="shared" si="74"/>
        <v>1</v>
      </c>
      <c r="H124" s="301" t="str">
        <f t="shared" si="74"/>
        <v>1</v>
      </c>
      <c r="I124" s="301" t="str">
        <f t="shared" si="74"/>
        <v>1</v>
      </c>
      <c r="J124" s="301" t="str">
        <f t="shared" si="74"/>
        <v>1</v>
      </c>
      <c r="K124" s="301" t="str">
        <f t="shared" si="74"/>
        <v>1</v>
      </c>
      <c r="L124" s="301" t="str">
        <f t="shared" si="74"/>
        <v>1</v>
      </c>
      <c r="M124" s="296" t="str">
        <f t="shared" si="48"/>
        <v xml:space="preserve"> </v>
      </c>
      <c r="N124" s="296" t="str">
        <f t="shared" si="49"/>
        <v xml:space="preserve"> </v>
      </c>
      <c r="O124" s="494" t="str">
        <f>IF('FEN 2019'!A470=1,'FEN 2019'!F470," ")</f>
        <v xml:space="preserve">Alimentarea cu apă , canalizare și epurare </v>
      </c>
      <c r="P124" s="308" t="s">
        <v>1350</v>
      </c>
      <c r="Q124" s="308" t="s">
        <v>1344</v>
      </c>
      <c r="R124" s="308" t="s">
        <v>1344</v>
      </c>
      <c r="S124" s="308" t="s">
        <v>1344</v>
      </c>
      <c r="T124" s="128" t="str">
        <f>IF('FEN 2019'!A470=1,'FEN 2019'!G470," ")</f>
        <v>Primăria Chetriș, r Fălești</v>
      </c>
      <c r="U124" s="298" t="str">
        <f>IF('FEN 2019'!A470=1,'FEN 2019'!E470, " ")</f>
        <v>Chetris</v>
      </c>
      <c r="V124" s="298" t="str">
        <f>IF('FEN 2019'!A470, 'FEN 2019'!H470, " ")</f>
        <v>Fălești</v>
      </c>
      <c r="W124" s="295">
        <f>IF('FEN 2019'!A470=1, 'FEN 2019'!I470, 0)</f>
        <v>18083087</v>
      </c>
      <c r="X124" s="295">
        <f>IF('FEN 2019'!A470=1, 'FEN 2019'!K470, 0)</f>
        <v>2712463.05</v>
      </c>
      <c r="Y124" s="296">
        <f t="shared" si="68"/>
        <v>0.15</v>
      </c>
      <c r="Z124" s="295">
        <f>IF('FEN 2019'!A470=1, 'FEN 2019'!J470, 0)</f>
        <v>15935282</v>
      </c>
      <c r="AA124" s="296">
        <f t="shared" si="69"/>
        <v>0.88122575531489733</v>
      </c>
      <c r="AB124" s="295">
        <f>IF('FEN 2019'!A470=1, 'FEN 2019'!L470, 0)</f>
        <v>7951908.7599999998</v>
      </c>
      <c r="AC124" s="296">
        <f t="shared" si="70"/>
        <v>0.439742880184119</v>
      </c>
      <c r="AD124" s="295">
        <f>IF('FEN 2019'!A470=1, 'FEN 2019'!M470, 0)</f>
        <v>7983373.2400000002</v>
      </c>
      <c r="AE124" s="296">
        <f t="shared" si="71"/>
        <v>0.44148287513077827</v>
      </c>
      <c r="AF124" s="295">
        <f>IF('FEN 2019'!A470=1, 'FEN 2019'!N470, 0)</f>
        <v>0</v>
      </c>
      <c r="AG124" s="296">
        <f t="shared" si="72"/>
        <v>0</v>
      </c>
      <c r="AH124" s="296">
        <f t="shared" si="73"/>
        <v>0.58974288018411891</v>
      </c>
    </row>
    <row r="125" spans="1:34" ht="20.100000000000001" customHeight="1">
      <c r="A125" s="128">
        <v>123</v>
      </c>
      <c r="B125" s="128">
        <f>IF('FEN 2019'!$A480=1,'FEN 2019'!B480, " ")</f>
        <v>2013</v>
      </c>
      <c r="C125" s="128">
        <f>IF('FEN 2019'!$A480=1,'FEN 2019'!C480, " ")</f>
        <v>2016</v>
      </c>
      <c r="D125" s="301" t="str">
        <f t="shared" ref="D125:L131" si="75">IF(AND($B125&gt;=D$2-$C125+$B125,$C125&lt;=D$2+$C125-$B125),"1"," ")</f>
        <v xml:space="preserve"> </v>
      </c>
      <c r="E125" s="301" t="str">
        <f t="shared" si="75"/>
        <v xml:space="preserve"> </v>
      </c>
      <c r="F125" s="301" t="str">
        <f t="shared" si="75"/>
        <v>1</v>
      </c>
      <c r="G125" s="301" t="str">
        <f t="shared" si="75"/>
        <v>1</v>
      </c>
      <c r="H125" s="301" t="str">
        <f t="shared" si="75"/>
        <v>1</v>
      </c>
      <c r="I125" s="301" t="str">
        <f t="shared" si="75"/>
        <v>1</v>
      </c>
      <c r="J125" s="301" t="str">
        <f t="shared" si="75"/>
        <v xml:space="preserve"> </v>
      </c>
      <c r="K125" s="301" t="str">
        <f t="shared" si="75"/>
        <v xml:space="preserve"> </v>
      </c>
      <c r="L125" s="301" t="str">
        <f t="shared" si="75"/>
        <v xml:space="preserve"> </v>
      </c>
      <c r="M125" s="296">
        <f t="shared" si="48"/>
        <v>0.92418653834480313</v>
      </c>
      <c r="N125" s="296" t="str">
        <f t="shared" si="49"/>
        <v xml:space="preserve"> </v>
      </c>
      <c r="O125" s="494" t="str">
        <f>IF('FEN 2019'!A480=1,'FEN 2019'!F480," ")</f>
        <v xml:space="preserve">Canalizarea edificiilor publice din satul Bocani </v>
      </c>
      <c r="P125" s="308" t="s">
        <v>1350</v>
      </c>
      <c r="Q125" s="308" t="s">
        <v>1350</v>
      </c>
      <c r="R125" s="308" t="s">
        <v>1344</v>
      </c>
      <c r="S125" s="306" t="s">
        <v>1350</v>
      </c>
      <c r="T125" s="128" t="str">
        <f>IF('FEN 2019'!A480=1,'FEN 2019'!G480," ")</f>
        <v>Primăria Bocani               r. Făleşti</v>
      </c>
      <c r="U125" s="298" t="str">
        <f>IF('FEN 2019'!A480=1,'FEN 2019'!E480, " ")</f>
        <v>Bocani</v>
      </c>
      <c r="V125" s="298" t="str">
        <f>IF('FEN 2019'!A480, 'FEN 2019'!H480, " ")</f>
        <v>Fălești</v>
      </c>
      <c r="W125" s="295">
        <f>IF('FEN 2019'!A480=1, 'FEN 2019'!I480, 0)</f>
        <v>3195922</v>
      </c>
      <c r="X125" s="295">
        <f>IF('FEN 2019'!A480=1, 'FEN 2019'!K480, 0)</f>
        <v>479388.3</v>
      </c>
      <c r="Y125" s="296">
        <f t="shared" si="68"/>
        <v>0.15</v>
      </c>
      <c r="Z125" s="295">
        <f>IF('FEN 2019'!A480=1, 'FEN 2019'!J480, 0)</f>
        <v>2886534</v>
      </c>
      <c r="AA125" s="296">
        <f t="shared" si="69"/>
        <v>0.90319288142827014</v>
      </c>
      <c r="AB125" s="295">
        <f>IF('FEN 2019'!A480=1, 'FEN 2019'!L480, 0)</f>
        <v>2474239.79</v>
      </c>
      <c r="AC125" s="296">
        <f t="shared" si="70"/>
        <v>0.77418653834480322</v>
      </c>
      <c r="AD125" s="295">
        <f>IF('FEN 2019'!A480=1, 'FEN 2019'!M480, 0)</f>
        <v>412294.20999999996</v>
      </c>
      <c r="AE125" s="296">
        <f t="shared" si="71"/>
        <v>0.12900634308346698</v>
      </c>
      <c r="AF125" s="295">
        <f>IF('FEN 2019'!A480=1, 'FEN 2019'!N480, 0)</f>
        <v>309388</v>
      </c>
      <c r="AG125" s="296">
        <f t="shared" si="72"/>
        <v>9.6807118571729842E-2</v>
      </c>
      <c r="AH125" s="296">
        <f t="shared" si="73"/>
        <v>0.92418653834480313</v>
      </c>
    </row>
    <row r="126" spans="1:34" ht="20.100000000000001" customHeight="1">
      <c r="A126" s="128">
        <v>124</v>
      </c>
      <c r="B126" s="128">
        <f>IF('FEN 2019'!$A484=1,'FEN 2019'!B484, " ")</f>
        <v>2010</v>
      </c>
      <c r="C126" s="128">
        <f>IF('FEN 2019'!$A484=1,'FEN 2019'!C484, " ")</f>
        <v>2014</v>
      </c>
      <c r="D126" s="301" t="str">
        <f t="shared" si="75"/>
        <v>1</v>
      </c>
      <c r="E126" s="301" t="str">
        <f t="shared" si="75"/>
        <v>1</v>
      </c>
      <c r="F126" s="301" t="str">
        <f t="shared" si="75"/>
        <v>1</v>
      </c>
      <c r="G126" s="301" t="str">
        <f t="shared" si="75"/>
        <v>1</v>
      </c>
      <c r="H126" s="301" t="str">
        <f t="shared" si="75"/>
        <v xml:space="preserve"> </v>
      </c>
      <c r="I126" s="301" t="str">
        <f t="shared" si="75"/>
        <v xml:space="preserve"> </v>
      </c>
      <c r="J126" s="301" t="str">
        <f t="shared" si="75"/>
        <v xml:space="preserve"> </v>
      </c>
      <c r="K126" s="301" t="str">
        <f t="shared" si="75"/>
        <v xml:space="preserve"> </v>
      </c>
      <c r="L126" s="301" t="str">
        <f t="shared" si="75"/>
        <v xml:space="preserve"> </v>
      </c>
      <c r="M126" s="296" t="str">
        <f t="shared" si="48"/>
        <v xml:space="preserve"> </v>
      </c>
      <c r="N126" s="296" t="str">
        <f t="shared" si="49"/>
        <v xml:space="preserve"> </v>
      </c>
      <c r="O126" s="494" t="str">
        <f>IF('FEN 2019'!A484=1,'FEN 2019'!F484," ")</f>
        <v>Aprovizionare cu apa si canalizare</v>
      </c>
      <c r="P126" s="308" t="s">
        <v>1350</v>
      </c>
      <c r="Q126" s="308" t="s">
        <v>1344</v>
      </c>
      <c r="R126" s="308" t="s">
        <v>1344</v>
      </c>
      <c r="S126" s="306" t="s">
        <v>1350</v>
      </c>
      <c r="T126" s="128" t="str">
        <f>IF('FEN 2019'!A484=1,'FEN 2019'!G484," ")</f>
        <v>Consiliul Raional Falesti</v>
      </c>
      <c r="U126" s="298" t="str">
        <f>IF('FEN 2019'!A484=1,'FEN 2019'!E484, " ")</f>
        <v>Falesti Raion</v>
      </c>
      <c r="V126" s="298" t="str">
        <f>IF('FEN 2019'!A484, 'FEN 2019'!H484, " ")</f>
        <v>Fălești</v>
      </c>
      <c r="W126" s="295">
        <f>IF('FEN 2019'!A484=1, 'FEN 2019'!I484, 0)</f>
        <v>57369428</v>
      </c>
      <c r="X126" s="295">
        <f>IF('FEN 2019'!A484=1, 'FEN 2019'!K484, 0)</f>
        <v>8605414.1999999993</v>
      </c>
      <c r="Y126" s="296">
        <f t="shared" si="68"/>
        <v>0.15</v>
      </c>
      <c r="Z126" s="295">
        <f>IF('FEN 2019'!A484=1, 'FEN 2019'!J484, 0)</f>
        <v>31463439</v>
      </c>
      <c r="AA126" s="296">
        <f t="shared" si="69"/>
        <v>0.54843564066910344</v>
      </c>
      <c r="AB126" s="295">
        <f>IF('FEN 2019'!A484=1, 'FEN 2019'!L484, 0)</f>
        <v>30481127.16</v>
      </c>
      <c r="AC126" s="296">
        <f t="shared" si="70"/>
        <v>0.53131307427363583</v>
      </c>
      <c r="AD126" s="295">
        <f>IF('FEN 2019'!A484=1, 'FEN 2019'!M484, 0)</f>
        <v>982311.83999999985</v>
      </c>
      <c r="AE126" s="296">
        <f t="shared" si="71"/>
        <v>1.7122566395467633E-2</v>
      </c>
      <c r="AF126" s="295">
        <f>IF('FEN 2019'!A484=1, 'FEN 2019'!N484, 0)</f>
        <v>25905989</v>
      </c>
      <c r="AG126" s="296">
        <f t="shared" si="72"/>
        <v>0.45156435933089661</v>
      </c>
      <c r="AH126" s="296">
        <f t="shared" si="73"/>
        <v>0.68131307427363574</v>
      </c>
    </row>
    <row r="127" spans="1:34" ht="20.100000000000001" customHeight="1">
      <c r="A127" s="128">
        <v>125</v>
      </c>
      <c r="B127" s="128">
        <f>IF('FEN 2019'!$A490=1,'FEN 2019'!B490, " ")</f>
        <v>2018</v>
      </c>
      <c r="C127" s="128">
        <f>IF('FEN 2019'!$A490=1,'FEN 2019'!C490, " ")</f>
        <v>2019</v>
      </c>
      <c r="D127" s="301" t="str">
        <f t="shared" si="75"/>
        <v xml:space="preserve"> </v>
      </c>
      <c r="E127" s="301" t="str">
        <f t="shared" si="75"/>
        <v xml:space="preserve"> </v>
      </c>
      <c r="F127" s="301" t="str">
        <f t="shared" si="75"/>
        <v xml:space="preserve"> </v>
      </c>
      <c r="G127" s="301" t="str">
        <f t="shared" si="75"/>
        <v xml:space="preserve"> </v>
      </c>
      <c r="H127" s="301" t="str">
        <f t="shared" si="75"/>
        <v xml:space="preserve"> </v>
      </c>
      <c r="I127" s="301" t="str">
        <f t="shared" si="75"/>
        <v xml:space="preserve"> </v>
      </c>
      <c r="J127" s="301" t="str">
        <f t="shared" si="75"/>
        <v xml:space="preserve"> </v>
      </c>
      <c r="K127" s="301" t="str">
        <f t="shared" si="75"/>
        <v>1</v>
      </c>
      <c r="L127" s="301" t="str">
        <f t="shared" si="75"/>
        <v>1</v>
      </c>
      <c r="M127" s="296" t="str">
        <f t="shared" si="48"/>
        <v xml:space="preserve"> </v>
      </c>
      <c r="N127" s="296" t="str">
        <f t="shared" si="49"/>
        <v xml:space="preserve"> </v>
      </c>
      <c r="O127" s="494" t="str">
        <f>IF('FEN 2019'!A490=1,'FEN 2019'!F490," ")</f>
        <v xml:space="preserve">Constructia sistemului de alimentare cu apa  </v>
      </c>
      <c r="P127" s="308" t="s">
        <v>1350</v>
      </c>
      <c r="Q127" s="308" t="s">
        <v>1344</v>
      </c>
      <c r="R127" s="308" t="s">
        <v>1350</v>
      </c>
      <c r="S127" s="306" t="s">
        <v>1350</v>
      </c>
      <c r="T127" s="128" t="str">
        <f>IF('FEN 2019'!A490=1,'FEN 2019'!G490," ")</f>
        <v>Primăria Alexeevca, rl. Florești</v>
      </c>
      <c r="U127" s="298" t="str">
        <f>IF('FEN 2019'!A490=1,'FEN 2019'!E490, " ")</f>
        <v>Alexeevca</v>
      </c>
      <c r="V127" s="298" t="str">
        <f>IF('FEN 2019'!A490, 'FEN 2019'!H490, " ")</f>
        <v>Florești</v>
      </c>
      <c r="W127" s="295">
        <f>IF('FEN 2019'!A490=1, 'FEN 2019'!I490, 0)</f>
        <v>6409939.4299999997</v>
      </c>
      <c r="X127" s="295">
        <f>IF('FEN 2019'!A490=1, 'FEN 2019'!K490, 0)</f>
        <v>961490.91449999984</v>
      </c>
      <c r="Y127" s="296">
        <f t="shared" ref="Y127:Y144" si="76">X127/W127</f>
        <v>0.15</v>
      </c>
      <c r="Z127" s="295">
        <f>IF('FEN 2019'!A490=1, 'FEN 2019'!J490, 0)</f>
        <v>5675308</v>
      </c>
      <c r="AA127" s="296">
        <f t="shared" ref="AA127:AA144" si="77">Z127/W127</f>
        <v>0.88539182966975405</v>
      </c>
      <c r="AB127" s="295">
        <f>IF('FEN 2019'!A490=1, 'FEN 2019'!L490, 0)</f>
        <v>1744194.31</v>
      </c>
      <c r="AC127" s="296">
        <f t="shared" ref="AC127:AC144" si="78">AB127/W127</f>
        <v>0.2721077677952411</v>
      </c>
      <c r="AD127" s="295">
        <f>IF('FEN 2019'!A490=1, 'FEN 2019'!M490, 0)</f>
        <v>3931113.69</v>
      </c>
      <c r="AE127" s="296">
        <f t="shared" ref="AE127:AE144" si="79">AD127/W127</f>
        <v>0.6132840618745129</v>
      </c>
      <c r="AF127" s="295">
        <f>IF('FEN 2019'!A490=1, 'FEN 2019'!N490, 0)</f>
        <v>0</v>
      </c>
      <c r="AG127" s="296">
        <f t="shared" ref="AG127:AG144" si="80">AF127/W127</f>
        <v>0</v>
      </c>
      <c r="AH127" s="296">
        <f t="shared" ref="AH127:AH144" si="81">(AB127+X127)/W127</f>
        <v>0.42210776779524112</v>
      </c>
    </row>
    <row r="128" spans="1:34" ht="20.100000000000001" customHeight="1">
      <c r="A128" s="128">
        <v>126</v>
      </c>
      <c r="B128" s="128">
        <f>IF('FEN 2019'!$A493=1,'FEN 2019'!B493, " ")</f>
        <v>2016</v>
      </c>
      <c r="C128" s="128">
        <f>IF('FEN 2019'!$A493=1,'FEN 2019'!C493, " ")</f>
        <v>2019</v>
      </c>
      <c r="D128" s="301" t="str">
        <f t="shared" si="75"/>
        <v xml:space="preserve"> </v>
      </c>
      <c r="E128" s="301" t="str">
        <f t="shared" si="75"/>
        <v xml:space="preserve"> </v>
      </c>
      <c r="F128" s="301" t="str">
        <f t="shared" si="75"/>
        <v xml:space="preserve"> </v>
      </c>
      <c r="G128" s="301" t="str">
        <f t="shared" si="75"/>
        <v xml:space="preserve"> </v>
      </c>
      <c r="H128" s="301" t="str">
        <f t="shared" si="75"/>
        <v xml:space="preserve"> </v>
      </c>
      <c r="I128" s="301" t="str">
        <f t="shared" si="75"/>
        <v>1</v>
      </c>
      <c r="J128" s="301" t="str">
        <f t="shared" si="75"/>
        <v>1</v>
      </c>
      <c r="K128" s="301" t="str">
        <f t="shared" si="75"/>
        <v>1</v>
      </c>
      <c r="L128" s="301" t="str">
        <f t="shared" si="75"/>
        <v>1</v>
      </c>
      <c r="M128" s="296" t="str">
        <f t="shared" si="48"/>
        <v xml:space="preserve"> </v>
      </c>
      <c r="N128" s="296">
        <f t="shared" si="49"/>
        <v>0.23648766084867057</v>
      </c>
      <c r="O128" s="494" t="str">
        <f>IF('FEN 2019'!A493=1,'FEN 2019'!F493," ")</f>
        <v xml:space="preserve">Construcția rețelelor de apeduct și canalizare în s. Rădulenii Vechi și conectarea la conducta Bălți- Soroca                                                    </v>
      </c>
      <c r="P128" s="308" t="s">
        <v>1350</v>
      </c>
      <c r="Q128" s="308" t="s">
        <v>1344</v>
      </c>
      <c r="R128" s="308" t="s">
        <v>1344</v>
      </c>
      <c r="S128" s="306" t="s">
        <v>1350</v>
      </c>
      <c r="T128" s="128" t="str">
        <f>IF('FEN 2019'!A493=1,'FEN 2019'!G493," ")</f>
        <v xml:space="preserve">Primăria Rădulenii Vechi, r. Florești </v>
      </c>
      <c r="U128" s="298" t="str">
        <f>IF('FEN 2019'!A493=1,'FEN 2019'!E493, " ")</f>
        <v>Radulenii Vechi</v>
      </c>
      <c r="V128" s="298" t="str">
        <f>IF('FEN 2019'!A493, 'FEN 2019'!H493, " ")</f>
        <v>Florești</v>
      </c>
      <c r="W128" s="295">
        <f>IF('FEN 2019'!A493=1, 'FEN 2019'!I493, 0)</f>
        <v>11562343</v>
      </c>
      <c r="X128" s="295">
        <f>IF('FEN 2019'!A493=1, 'FEN 2019'!K493, 0)</f>
        <v>1734351.45</v>
      </c>
      <c r="Y128" s="296">
        <f t="shared" si="76"/>
        <v>0.15</v>
      </c>
      <c r="Z128" s="295">
        <f>IF('FEN 2019'!A493=1, 'FEN 2019'!J493, 0)</f>
        <v>5000000</v>
      </c>
      <c r="AA128" s="296">
        <f t="shared" si="77"/>
        <v>0.43243830424335278</v>
      </c>
      <c r="AB128" s="295">
        <f>IF('FEN 2019'!A493=1, 'FEN 2019'!L493, 0)</f>
        <v>1000000</v>
      </c>
      <c r="AC128" s="296">
        <f t="shared" si="78"/>
        <v>8.6487660848670544E-2</v>
      </c>
      <c r="AD128" s="295">
        <f>IF('FEN 2019'!A493=1, 'FEN 2019'!M493, 0)</f>
        <v>4000000</v>
      </c>
      <c r="AE128" s="296">
        <f t="shared" si="79"/>
        <v>0.34595064339468218</v>
      </c>
      <c r="AF128" s="295">
        <f>IF('FEN 2019'!A493=1, 'FEN 2019'!N493, 0)</f>
        <v>6562343</v>
      </c>
      <c r="AG128" s="296">
        <f t="shared" si="80"/>
        <v>0.56756169575664728</v>
      </c>
      <c r="AH128" s="296">
        <f t="shared" si="81"/>
        <v>0.23648766084867057</v>
      </c>
    </row>
    <row r="129" spans="1:34" ht="20.100000000000001" customHeight="1">
      <c r="A129" s="128">
        <v>127</v>
      </c>
      <c r="B129" s="128">
        <f>IF('FEN 2019'!$A496=1,'FEN 2019'!B496, " ")</f>
        <v>2016</v>
      </c>
      <c r="C129" s="128">
        <f>IF('FEN 2019'!$A496=1,'FEN 2019'!C496, " ")</f>
        <v>2018</v>
      </c>
      <c r="D129" s="301" t="str">
        <f t="shared" si="75"/>
        <v xml:space="preserve"> </v>
      </c>
      <c r="E129" s="301" t="str">
        <f t="shared" si="75"/>
        <v xml:space="preserve"> </v>
      </c>
      <c r="F129" s="301" t="str">
        <f t="shared" si="75"/>
        <v xml:space="preserve"> </v>
      </c>
      <c r="G129" s="301" t="str">
        <f t="shared" si="75"/>
        <v xml:space="preserve"> </v>
      </c>
      <c r="H129" s="301" t="str">
        <f t="shared" si="75"/>
        <v xml:space="preserve"> </v>
      </c>
      <c r="I129" s="301" t="str">
        <f t="shared" si="75"/>
        <v>1</v>
      </c>
      <c r="J129" s="301" t="str">
        <f t="shared" si="75"/>
        <v>1</v>
      </c>
      <c r="K129" s="301" t="str">
        <f t="shared" si="75"/>
        <v>1</v>
      </c>
      <c r="L129" s="301" t="str">
        <f t="shared" si="75"/>
        <v xml:space="preserve"> </v>
      </c>
      <c r="M129" s="296">
        <f t="shared" si="48"/>
        <v>1.0388080566542148</v>
      </c>
      <c r="N129" s="296" t="str">
        <f t="shared" si="49"/>
        <v xml:space="preserve"> </v>
      </c>
      <c r="O129" s="494" t="str">
        <f>IF('FEN 2019'!A496=1,'FEN 2019'!F496," ")</f>
        <v xml:space="preserve">Extinderea apeductului în orașul Florești                                                  </v>
      </c>
      <c r="P129" s="308" t="s">
        <v>1350</v>
      </c>
      <c r="Q129" s="308" t="s">
        <v>1344</v>
      </c>
      <c r="R129" s="308" t="s">
        <v>1350</v>
      </c>
      <c r="S129" s="306" t="s">
        <v>1350</v>
      </c>
      <c r="T129" s="128" t="str">
        <f>IF('FEN 2019'!A496=1,'FEN 2019'!G496," ")</f>
        <v>Primăria orașului Florești</v>
      </c>
      <c r="U129" s="298" t="str">
        <f>IF('FEN 2019'!A496=1,'FEN 2019'!E496, " ")</f>
        <v>Floresti</v>
      </c>
      <c r="V129" s="298" t="str">
        <f>IF('FEN 2019'!A496, 'FEN 2019'!H496, " ")</f>
        <v>Florești</v>
      </c>
      <c r="W129" s="295">
        <f>IF('FEN 2019'!A496=1, 'FEN 2019'!I496, 0)</f>
        <v>1719514.78</v>
      </c>
      <c r="X129" s="295">
        <f>IF('FEN 2019'!A496=1, 'FEN 2019'!K496, 0)</f>
        <v>257927.217</v>
      </c>
      <c r="Y129" s="296">
        <f t="shared" si="76"/>
        <v>0.15</v>
      </c>
      <c r="Z129" s="295">
        <f>IF('FEN 2019'!A496=1, 'FEN 2019'!J496, 0)</f>
        <v>1614515</v>
      </c>
      <c r="AA129" s="296">
        <f t="shared" si="77"/>
        <v>0.93893638995065809</v>
      </c>
      <c r="AB129" s="295">
        <f>IF('FEN 2019'!A496=1, 'FEN 2019'!L496, 0)</f>
        <v>1528318.5899999999</v>
      </c>
      <c r="AC129" s="296">
        <f t="shared" si="78"/>
        <v>0.88880805665421492</v>
      </c>
      <c r="AD129" s="295">
        <f>IF('FEN 2019'!A496=1, 'FEN 2019'!M496, 0)</f>
        <v>86196.410000000149</v>
      </c>
      <c r="AE129" s="296">
        <f t="shared" si="79"/>
        <v>5.0128333296443166E-2</v>
      </c>
      <c r="AF129" s="295">
        <f>IF('FEN 2019'!A496=1, 'FEN 2019'!N496, 0)</f>
        <v>0</v>
      </c>
      <c r="AG129" s="296">
        <f t="shared" si="80"/>
        <v>0</v>
      </c>
      <c r="AH129" s="296">
        <f t="shared" si="81"/>
        <v>1.0388080566542148</v>
      </c>
    </row>
    <row r="130" spans="1:34" ht="20.100000000000001" customHeight="1">
      <c r="A130" s="128">
        <v>128</v>
      </c>
      <c r="B130" s="128">
        <f>IF('FEN 2019'!$A499=1,'FEN 2019'!B499, " ")</f>
        <v>2019</v>
      </c>
      <c r="C130" s="128">
        <f>IF('FEN 2019'!$A499=1,'FEN 2019'!C499, " ")</f>
        <v>2019</v>
      </c>
      <c r="D130" s="301" t="str">
        <f t="shared" si="75"/>
        <v xml:space="preserve"> </v>
      </c>
      <c r="E130" s="301" t="str">
        <f t="shared" si="75"/>
        <v xml:space="preserve"> </v>
      </c>
      <c r="F130" s="301" t="str">
        <f t="shared" si="75"/>
        <v xml:space="preserve"> </v>
      </c>
      <c r="G130" s="301" t="str">
        <f t="shared" si="75"/>
        <v xml:space="preserve"> </v>
      </c>
      <c r="H130" s="301" t="str">
        <f t="shared" si="75"/>
        <v xml:space="preserve"> </v>
      </c>
      <c r="I130" s="301" t="str">
        <f t="shared" si="75"/>
        <v xml:space="preserve"> </v>
      </c>
      <c r="J130" s="301" t="str">
        <f t="shared" si="75"/>
        <v xml:space="preserve"> </v>
      </c>
      <c r="K130" s="301" t="str">
        <f t="shared" si="75"/>
        <v xml:space="preserve"> </v>
      </c>
      <c r="L130" s="301" t="str">
        <f t="shared" si="75"/>
        <v>1</v>
      </c>
      <c r="M130" s="296" t="str">
        <f t="shared" si="48"/>
        <v xml:space="preserve"> </v>
      </c>
      <c r="N130" s="296">
        <f t="shared" si="49"/>
        <v>0.15</v>
      </c>
      <c r="O130" s="494" t="str">
        <f>IF('FEN 2019'!A499=1,'FEN 2019'!F499," ")</f>
        <v>Construcția segmentului aducțiunii Gura Căinarului - Florești, amplasat în or. Florești, str. Independenței</v>
      </c>
      <c r="P130" s="308" t="s">
        <v>1350</v>
      </c>
      <c r="Q130" s="308" t="s">
        <v>1344</v>
      </c>
      <c r="R130" s="308" t="s">
        <v>1350</v>
      </c>
      <c r="S130" s="306" t="s">
        <v>1350</v>
      </c>
      <c r="T130" s="128" t="str">
        <f>IF('FEN 2019'!A499=1,'FEN 2019'!G499," ")</f>
        <v>Primăria orașului Florești</v>
      </c>
      <c r="U130" s="298" t="str">
        <f>IF('FEN 2019'!A499=1,'FEN 2019'!E499, " ")</f>
        <v>Floresti</v>
      </c>
      <c r="V130" s="298" t="str">
        <f>IF('FEN 2019'!A499, 'FEN 2019'!H499, " ")</f>
        <v>Florești</v>
      </c>
      <c r="W130" s="295">
        <f>IF('FEN 2019'!A499=1, 'FEN 2019'!I499, 0)</f>
        <v>1137100</v>
      </c>
      <c r="X130" s="295">
        <f>IF('FEN 2019'!A499=1, 'FEN 2019'!K499, 0)</f>
        <v>170565</v>
      </c>
      <c r="Y130" s="296">
        <f t="shared" si="76"/>
        <v>0.15</v>
      </c>
      <c r="Z130" s="295">
        <f>IF('FEN 2019'!A499=1, 'FEN 2019'!J499, 0)</f>
        <v>1137100</v>
      </c>
      <c r="AA130" s="296">
        <f t="shared" si="77"/>
        <v>1</v>
      </c>
      <c r="AB130" s="295">
        <f>IF('FEN 2019'!A499=1, 'FEN 2019'!L499, 0)</f>
        <v>0</v>
      </c>
      <c r="AC130" s="296">
        <f t="shared" si="78"/>
        <v>0</v>
      </c>
      <c r="AD130" s="295">
        <f>IF('FEN 2019'!A499=1, 'FEN 2019'!M499, 0)</f>
        <v>1137100</v>
      </c>
      <c r="AE130" s="296">
        <f t="shared" si="79"/>
        <v>1</v>
      </c>
      <c r="AF130" s="295">
        <f>IF('FEN 2019'!A499=1, 'FEN 2019'!N499, 0)</f>
        <v>0</v>
      </c>
      <c r="AG130" s="296">
        <f t="shared" si="80"/>
        <v>0</v>
      </c>
      <c r="AH130" s="296">
        <f t="shared" si="81"/>
        <v>0.15</v>
      </c>
    </row>
    <row r="131" spans="1:34" ht="20.100000000000001" customHeight="1">
      <c r="A131" s="128">
        <v>129</v>
      </c>
      <c r="B131" s="128">
        <f>IF('FEN 2019'!$A501=1,'FEN 2019'!B501, " ")</f>
        <v>2018</v>
      </c>
      <c r="C131" s="128">
        <f>IF('FEN 2019'!$A501=1,'FEN 2019'!C501, " ")</f>
        <v>2019</v>
      </c>
      <c r="D131" s="301" t="str">
        <f t="shared" si="75"/>
        <v xml:space="preserve"> </v>
      </c>
      <c r="E131" s="301" t="str">
        <f t="shared" si="75"/>
        <v xml:space="preserve"> </v>
      </c>
      <c r="F131" s="301" t="str">
        <f t="shared" si="75"/>
        <v xml:space="preserve"> </v>
      </c>
      <c r="G131" s="301" t="str">
        <f t="shared" si="75"/>
        <v xml:space="preserve"> </v>
      </c>
      <c r="H131" s="301" t="str">
        <f t="shared" si="75"/>
        <v xml:space="preserve"> </v>
      </c>
      <c r="I131" s="301" t="str">
        <f t="shared" si="75"/>
        <v xml:space="preserve"> </v>
      </c>
      <c r="J131" s="301" t="str">
        <f t="shared" si="75"/>
        <v xml:space="preserve"> </v>
      </c>
      <c r="K131" s="301" t="str">
        <f t="shared" si="75"/>
        <v>1</v>
      </c>
      <c r="L131" s="301" t="str">
        <f t="shared" si="75"/>
        <v>1</v>
      </c>
      <c r="M131" s="296" t="str">
        <f t="shared" ref="M131:M194" si="82">IF(AH131&gt;0.9, AH131, " ")</f>
        <v xml:space="preserve"> </v>
      </c>
      <c r="N131" s="296" t="str">
        <f t="shared" si="49"/>
        <v xml:space="preserve"> </v>
      </c>
      <c r="O131" s="494" t="str">
        <f>IF('FEN 2019'!A501=1,'FEN 2019'!F501," ")</f>
        <v xml:space="preserve">Rețele de aprovizionare cu apă potabilă a populației din s. Ciripcău, r-nul Florești       </v>
      </c>
      <c r="P131" s="308" t="s">
        <v>1350</v>
      </c>
      <c r="Q131" s="308" t="s">
        <v>1344</v>
      </c>
      <c r="R131" s="308" t="s">
        <v>1350</v>
      </c>
      <c r="S131" s="306" t="s">
        <v>1350</v>
      </c>
      <c r="T131" s="128" t="str">
        <f>IF('FEN 2019'!A501=1,'FEN 2019'!G501," ")</f>
        <v>Primăria Ciripcău, rl. Florești</v>
      </c>
      <c r="U131" s="298" t="str">
        <f>IF('FEN 2019'!A501=1,'FEN 2019'!E501, " ")</f>
        <v>Ciripcau</v>
      </c>
      <c r="V131" s="298" t="str">
        <f>IF('FEN 2019'!A501, 'FEN 2019'!H501, " ")</f>
        <v>Florești</v>
      </c>
      <c r="W131" s="295">
        <f>IF('FEN 2019'!A501=1, 'FEN 2019'!I501, 0)</f>
        <v>5672513.8799999999</v>
      </c>
      <c r="X131" s="295">
        <f>IF('FEN 2019'!A501=1, 'FEN 2019'!K501, 0)</f>
        <v>850877.08200000005</v>
      </c>
      <c r="Y131" s="296">
        <f t="shared" si="76"/>
        <v>0.15000000000000002</v>
      </c>
      <c r="Z131" s="295">
        <f>IF('FEN 2019'!A501=1, 'FEN 2019'!J501, 0)</f>
        <v>4945712</v>
      </c>
      <c r="AA131" s="296">
        <f t="shared" si="77"/>
        <v>0.87187305392719461</v>
      </c>
      <c r="AB131" s="295">
        <f>IF('FEN 2019'!A501=1, 'FEN 2019'!L501, 0)</f>
        <v>956497.99</v>
      </c>
      <c r="AC131" s="296">
        <f t="shared" si="78"/>
        <v>0.16861977074615814</v>
      </c>
      <c r="AD131" s="295">
        <f>IF('FEN 2019'!A501=1, 'FEN 2019'!M501, 0)</f>
        <v>3989214.01</v>
      </c>
      <c r="AE131" s="296">
        <f t="shared" si="79"/>
        <v>0.70325328318103641</v>
      </c>
      <c r="AF131" s="295">
        <f>IF('FEN 2019'!A501=1, 'FEN 2019'!N501, 0)</f>
        <v>0</v>
      </c>
      <c r="AG131" s="296">
        <f t="shared" si="80"/>
        <v>0</v>
      </c>
      <c r="AH131" s="296">
        <f t="shared" si="81"/>
        <v>0.31861977074615816</v>
      </c>
    </row>
    <row r="132" spans="1:34" ht="20.100000000000001" customHeight="1">
      <c r="A132" s="128">
        <v>130</v>
      </c>
      <c r="B132" s="128">
        <f>IF('FEN 2019'!$A504=1,'FEN 2019'!B504, " ")</f>
        <v>2016</v>
      </c>
      <c r="C132" s="128">
        <f>IF('FEN 2019'!$A504=1,'FEN 2019'!C504, " ")</f>
        <v>2016</v>
      </c>
      <c r="D132" s="301" t="str">
        <f t="shared" ref="D132:L140" si="83">IF(AND($B132&gt;=D$2-$C132+$B132,$C132&lt;=D$2+$C132-$B132),"1"," ")</f>
        <v xml:space="preserve"> </v>
      </c>
      <c r="E132" s="301" t="str">
        <f t="shared" si="83"/>
        <v xml:space="preserve"> </v>
      </c>
      <c r="F132" s="301" t="str">
        <f t="shared" si="83"/>
        <v xml:space="preserve"> </v>
      </c>
      <c r="G132" s="301" t="str">
        <f t="shared" si="83"/>
        <v xml:space="preserve"> </v>
      </c>
      <c r="H132" s="301" t="str">
        <f t="shared" si="83"/>
        <v xml:space="preserve"> </v>
      </c>
      <c r="I132" s="301" t="str">
        <f t="shared" si="83"/>
        <v>1</v>
      </c>
      <c r="J132" s="301" t="str">
        <f t="shared" si="83"/>
        <v xml:space="preserve"> </v>
      </c>
      <c r="K132" s="301" t="str">
        <f t="shared" si="83"/>
        <v xml:space="preserve"> </v>
      </c>
      <c r="L132" s="301" t="str">
        <f t="shared" si="83"/>
        <v xml:space="preserve"> </v>
      </c>
      <c r="M132" s="296" t="e">
        <f t="shared" si="82"/>
        <v>#DIV/0!</v>
      </c>
      <c r="N132" s="296" t="e">
        <f t="shared" ref="N132:N195" si="84">IF(AH132&lt;0.3, AH132, " ")</f>
        <v>#DIV/0!</v>
      </c>
      <c r="O132" s="494" t="str">
        <f>IF('FEN 2019'!A504=1,'FEN 2019'!F504," ")</f>
        <v xml:space="preserve">Aprovizionarea cu apă a satului Băhrinești  </v>
      </c>
      <c r="P132" s="308" t="s">
        <v>1350</v>
      </c>
      <c r="Q132" s="308" t="s">
        <v>1344</v>
      </c>
      <c r="R132" s="308" t="s">
        <v>1350</v>
      </c>
      <c r="S132" s="306" t="s">
        <v>1350</v>
      </c>
      <c r="T132" s="128" t="str">
        <f>IF('FEN 2019'!A504=1,'FEN 2019'!G504," ")</f>
        <v xml:space="preserve">Primăria Băhrinești, r. Florești </v>
      </c>
      <c r="U132" s="298" t="str">
        <f>IF('FEN 2019'!A504=1,'FEN 2019'!E504, " ")</f>
        <v>Bahrinesti</v>
      </c>
      <c r="V132" s="298" t="str">
        <f>IF('FEN 2019'!A504, 'FEN 2019'!H504, " ")</f>
        <v>Florești</v>
      </c>
      <c r="W132" s="484">
        <f>IF('FEN 2019'!A504=1, 'FEN 2019'!I504, 0)</f>
        <v>0</v>
      </c>
      <c r="X132" s="295">
        <f>IF('FEN 2019'!A504=1, 'FEN 2019'!K504, 0)</f>
        <v>0</v>
      </c>
      <c r="Y132" s="296" t="e">
        <f t="shared" si="76"/>
        <v>#DIV/0!</v>
      </c>
      <c r="Z132" s="295">
        <f>IF('FEN 2019'!A504=1, 'FEN 2019'!J504, 0)</f>
        <v>1000000</v>
      </c>
      <c r="AA132" s="296" t="e">
        <f t="shared" si="77"/>
        <v>#DIV/0!</v>
      </c>
      <c r="AB132" s="295">
        <f>IF('FEN 2019'!A504=1, 'FEN 2019'!L504, 0)</f>
        <v>0</v>
      </c>
      <c r="AC132" s="296" t="e">
        <f t="shared" si="78"/>
        <v>#DIV/0!</v>
      </c>
      <c r="AD132" s="295">
        <f>IF('FEN 2019'!A504=1, 'FEN 2019'!M504, 0)</f>
        <v>1000000</v>
      </c>
      <c r="AE132" s="296" t="e">
        <f t="shared" si="79"/>
        <v>#DIV/0!</v>
      </c>
      <c r="AF132" s="295">
        <f>IF('FEN 2019'!A504=1, 'FEN 2019'!N504, 0)</f>
        <v>0</v>
      </c>
      <c r="AG132" s="296" t="e">
        <f t="shared" si="80"/>
        <v>#DIV/0!</v>
      </c>
      <c r="AH132" s="296" t="e">
        <f t="shared" si="81"/>
        <v>#DIV/0!</v>
      </c>
    </row>
    <row r="133" spans="1:34" ht="20.100000000000001" customHeight="1">
      <c r="A133" s="128">
        <v>131</v>
      </c>
      <c r="B133" s="128">
        <f>IF('FEN 2019'!$A506=1,'FEN 2019'!B506, " ")</f>
        <v>2014</v>
      </c>
      <c r="C133" s="128">
        <f>IF('FEN 2019'!$A506=1,'FEN 2019'!C506, " ")</f>
        <v>2015</v>
      </c>
      <c r="D133" s="301" t="str">
        <f t="shared" si="83"/>
        <v xml:space="preserve"> </v>
      </c>
      <c r="E133" s="301" t="str">
        <f t="shared" si="83"/>
        <v xml:space="preserve"> </v>
      </c>
      <c r="F133" s="301" t="str">
        <f t="shared" si="83"/>
        <v xml:space="preserve"> </v>
      </c>
      <c r="G133" s="301" t="str">
        <f t="shared" si="83"/>
        <v>1</v>
      </c>
      <c r="H133" s="301" t="str">
        <f t="shared" si="83"/>
        <v>1</v>
      </c>
      <c r="I133" s="301" t="str">
        <f t="shared" si="83"/>
        <v xml:space="preserve"> </v>
      </c>
      <c r="J133" s="301" t="str">
        <f t="shared" si="83"/>
        <v xml:space="preserve"> </v>
      </c>
      <c r="K133" s="301" t="str">
        <f t="shared" si="83"/>
        <v xml:space="preserve"> </v>
      </c>
      <c r="L133" s="301" t="str">
        <f t="shared" si="83"/>
        <v xml:space="preserve"> </v>
      </c>
      <c r="M133" s="296">
        <f t="shared" si="82"/>
        <v>1.0313610163881852</v>
      </c>
      <c r="N133" s="296" t="str">
        <f t="shared" si="84"/>
        <v xml:space="preserve"> </v>
      </c>
      <c r="O133" s="494" t="str">
        <f>IF('FEN 2019'!A506=1,'FEN 2019'!F506," ")</f>
        <v>Construcția sistemului de canalizare la Liceul teoretic și grădinița de copii</v>
      </c>
      <c r="P133" s="308" t="s">
        <v>1350</v>
      </c>
      <c r="Q133" s="308" t="s">
        <v>1350</v>
      </c>
      <c r="R133" s="308" t="s">
        <v>1344</v>
      </c>
      <c r="S133" s="306" t="s">
        <v>1350</v>
      </c>
      <c r="T133" s="128" t="str">
        <f>IF('FEN 2019'!A506=1,'FEN 2019'!G506," ")</f>
        <v>Primăria Sturzovca, r. Glodeni</v>
      </c>
      <c r="U133" s="298" t="str">
        <f>IF('FEN 2019'!A506=1,'FEN 2019'!E506, " ")</f>
        <v>Sturzovca</v>
      </c>
      <c r="V133" s="298" t="str">
        <f>IF('FEN 2019'!A506, 'FEN 2019'!H506, " ")</f>
        <v>Glodeni</v>
      </c>
      <c r="W133" s="295">
        <f>IF('FEN 2019'!A506=1, 'FEN 2019'!I506, 0)</f>
        <v>1265973</v>
      </c>
      <c r="X133" s="295">
        <f>IF('FEN 2019'!A506=1, 'FEN 2019'!K506, 0)</f>
        <v>189895.95</v>
      </c>
      <c r="Y133" s="296">
        <f t="shared" si="76"/>
        <v>0.15000000000000002</v>
      </c>
      <c r="Z133" s="295">
        <f>IF('FEN 2019'!A506=1, 'FEN 2019'!J506, 0)</f>
        <v>1188239</v>
      </c>
      <c r="AA133" s="296">
        <f t="shared" si="77"/>
        <v>0.93859742664338019</v>
      </c>
      <c r="AB133" s="295">
        <f>IF('FEN 2019'!A506=1, 'FEN 2019'!L506, 0)</f>
        <v>1115779.25</v>
      </c>
      <c r="AC133" s="296">
        <f t="shared" si="78"/>
        <v>0.8813610163881852</v>
      </c>
      <c r="AD133" s="295">
        <f>IF('FEN 2019'!A506=1, 'FEN 2019'!M506, 0)</f>
        <v>72459.75</v>
      </c>
      <c r="AE133" s="296">
        <f t="shared" si="79"/>
        <v>5.7236410255195019E-2</v>
      </c>
      <c r="AF133" s="295">
        <f>IF('FEN 2019'!A506=1, 'FEN 2019'!N506, 0)</f>
        <v>0</v>
      </c>
      <c r="AG133" s="296">
        <f t="shared" si="80"/>
        <v>0</v>
      </c>
      <c r="AH133" s="296">
        <f t="shared" si="81"/>
        <v>1.0313610163881852</v>
      </c>
    </row>
    <row r="134" spans="1:34" ht="20.100000000000001" customHeight="1">
      <c r="A134" s="128">
        <v>132</v>
      </c>
      <c r="B134" s="128">
        <f>IF('FEN 2019'!$A509=1,'FEN 2019'!B509, " ")</f>
        <v>2017</v>
      </c>
      <c r="C134" s="128">
        <f>IF('FEN 2019'!$A509=1,'FEN 2019'!C509, " ")</f>
        <v>2018</v>
      </c>
      <c r="D134" s="301" t="str">
        <f t="shared" si="83"/>
        <v xml:space="preserve"> </v>
      </c>
      <c r="E134" s="301" t="str">
        <f t="shared" si="83"/>
        <v xml:space="preserve"> </v>
      </c>
      <c r="F134" s="301" t="str">
        <f t="shared" si="83"/>
        <v xml:space="preserve"> </v>
      </c>
      <c r="G134" s="301" t="str">
        <f t="shared" si="83"/>
        <v xml:space="preserve"> </v>
      </c>
      <c r="H134" s="301" t="str">
        <f t="shared" si="83"/>
        <v xml:space="preserve"> </v>
      </c>
      <c r="I134" s="301" t="str">
        <f t="shared" si="83"/>
        <v xml:space="preserve"> </v>
      </c>
      <c r="J134" s="301" t="str">
        <f t="shared" si="83"/>
        <v>1</v>
      </c>
      <c r="K134" s="301" t="str">
        <f t="shared" si="83"/>
        <v>1</v>
      </c>
      <c r="L134" s="301" t="str">
        <f t="shared" si="83"/>
        <v xml:space="preserve"> </v>
      </c>
      <c r="M134" s="296" t="str">
        <f t="shared" si="82"/>
        <v xml:space="preserve"> </v>
      </c>
      <c r="N134" s="296">
        <f t="shared" si="84"/>
        <v>0.27515228107171857</v>
      </c>
      <c r="O134" s="494" t="str">
        <f>IF('FEN 2019'!A509=1,'FEN 2019'!F509," ")</f>
        <v xml:space="preserve">Constructia sistemului de canalizare a apelor uzate </v>
      </c>
      <c r="P134" s="308" t="s">
        <v>1350</v>
      </c>
      <c r="Q134" s="308" t="s">
        <v>1350</v>
      </c>
      <c r="R134" s="308" t="s">
        <v>1344</v>
      </c>
      <c r="S134" s="306" t="s">
        <v>1350</v>
      </c>
      <c r="T134" s="128" t="str">
        <f>IF('FEN 2019'!A509=1,'FEN 2019'!G509," ")</f>
        <v>Primăria Petrunea, rl. Glodeni</v>
      </c>
      <c r="U134" s="298" t="str">
        <f>IF('FEN 2019'!A509=1,'FEN 2019'!E509, " ")</f>
        <v>Petrunea</v>
      </c>
      <c r="V134" s="298" t="str">
        <f>IF('FEN 2019'!A509, 'FEN 2019'!H509, " ")</f>
        <v>Glodeni</v>
      </c>
      <c r="W134" s="295">
        <f>IF('FEN 2019'!A509=1, 'FEN 2019'!I509, 0)</f>
        <v>15980531.74</v>
      </c>
      <c r="X134" s="295">
        <f>IF('FEN 2019'!A509=1, 'FEN 2019'!K509, 0)</f>
        <v>2397079.7609999999</v>
      </c>
      <c r="Y134" s="296">
        <f t="shared" si="76"/>
        <v>0.15</v>
      </c>
      <c r="Z134" s="295">
        <f>IF('FEN 2019'!A509=1, 'FEN 2019'!J509, 0)</f>
        <v>5000000</v>
      </c>
      <c r="AA134" s="296">
        <f t="shared" si="77"/>
        <v>0.31288070267929646</v>
      </c>
      <c r="AB134" s="295">
        <f>IF('FEN 2019'!A509=1, 'FEN 2019'!L509, 0)</f>
        <v>2000000</v>
      </c>
      <c r="AC134" s="296">
        <f t="shared" si="78"/>
        <v>0.12515228107171858</v>
      </c>
      <c r="AD134" s="295">
        <f>IF('FEN 2019'!A509=1, 'FEN 2019'!M509, 0)</f>
        <v>3000000</v>
      </c>
      <c r="AE134" s="296">
        <f t="shared" si="79"/>
        <v>0.18772842160757786</v>
      </c>
      <c r="AF134" s="295">
        <f>IF('FEN 2019'!A509=1, 'FEN 2019'!N509, 0)</f>
        <v>0</v>
      </c>
      <c r="AG134" s="296">
        <f t="shared" si="80"/>
        <v>0</v>
      </c>
      <c r="AH134" s="296">
        <f t="shared" si="81"/>
        <v>0.27515228107171857</v>
      </c>
    </row>
    <row r="135" spans="1:34" ht="20.100000000000001" customHeight="1">
      <c r="A135" s="128">
        <v>133</v>
      </c>
      <c r="B135" s="128">
        <f>IF('FEN 2019'!$A512=1,'FEN 2019'!B512, " ")</f>
        <v>2014</v>
      </c>
      <c r="C135" s="128">
        <f>IF('FEN 2019'!$A512=1,'FEN 2019'!C512, " ")</f>
        <v>2016</v>
      </c>
      <c r="D135" s="301" t="str">
        <f t="shared" si="83"/>
        <v xml:space="preserve"> </v>
      </c>
      <c r="E135" s="301" t="str">
        <f t="shared" si="83"/>
        <v xml:space="preserve"> </v>
      </c>
      <c r="F135" s="301" t="str">
        <f t="shared" si="83"/>
        <v xml:space="preserve"> </v>
      </c>
      <c r="G135" s="301" t="str">
        <f t="shared" si="83"/>
        <v>1</v>
      </c>
      <c r="H135" s="301" t="str">
        <f t="shared" si="83"/>
        <v>1</v>
      </c>
      <c r="I135" s="301" t="str">
        <f t="shared" si="83"/>
        <v>1</v>
      </c>
      <c r="J135" s="301" t="str">
        <f t="shared" si="83"/>
        <v xml:space="preserve"> </v>
      </c>
      <c r="K135" s="301" t="str">
        <f t="shared" si="83"/>
        <v xml:space="preserve"> </v>
      </c>
      <c r="L135" s="301" t="str">
        <f t="shared" si="83"/>
        <v xml:space="preserve"> </v>
      </c>
      <c r="M135" s="296" t="str">
        <f t="shared" si="82"/>
        <v xml:space="preserve"> </v>
      </c>
      <c r="N135" s="296" t="str">
        <f t="shared" si="84"/>
        <v xml:space="preserve"> </v>
      </c>
      <c r="O135" s="494" t="str">
        <f>IF('FEN 2019'!A512=1,'FEN 2019'!F512," ")</f>
        <v xml:space="preserve">Reţeaua de aprovizionare cu apă şi canalizare, forarea sondei arteziene                                                          </v>
      </c>
      <c r="P135" s="308" t="s">
        <v>1344</v>
      </c>
      <c r="Q135" s="308" t="s">
        <v>1344</v>
      </c>
      <c r="R135" s="308" t="s">
        <v>1344</v>
      </c>
      <c r="S135" s="306" t="s">
        <v>1350</v>
      </c>
      <c r="T135" s="128" t="str">
        <f>IF('FEN 2019'!A512=1,'FEN 2019'!G512," ")</f>
        <v>Primăria Cobani, r. Glodeni</v>
      </c>
      <c r="U135" s="298" t="str">
        <f>IF('FEN 2019'!A512=1,'FEN 2019'!E512, " ")</f>
        <v>Cobani</v>
      </c>
      <c r="V135" s="298" t="str">
        <f>IF('FEN 2019'!A512, 'FEN 2019'!H512, " ")</f>
        <v>Glodeni</v>
      </c>
      <c r="W135" s="295">
        <f>IF('FEN 2019'!A512=1, 'FEN 2019'!I512, 0)</f>
        <v>9950842</v>
      </c>
      <c r="X135" s="295">
        <f>IF('FEN 2019'!A512=1, 'FEN 2019'!K512, 0)</f>
        <v>1492626.3</v>
      </c>
      <c r="Y135" s="296">
        <f t="shared" si="76"/>
        <v>0.15</v>
      </c>
      <c r="Z135" s="295">
        <f>IF('FEN 2019'!A512=1, 'FEN 2019'!J512, 0)</f>
        <v>5500000</v>
      </c>
      <c r="AA135" s="296">
        <f t="shared" si="77"/>
        <v>0.55271704645697317</v>
      </c>
      <c r="AB135" s="295">
        <f>IF('FEN 2019'!A512=1, 'FEN 2019'!L512, 0)</f>
        <v>3497425</v>
      </c>
      <c r="AC135" s="296">
        <f t="shared" si="78"/>
        <v>0.35147025749177807</v>
      </c>
      <c r="AD135" s="295">
        <f>IF('FEN 2019'!A512=1, 'FEN 2019'!M512, 0)</f>
        <v>2002575</v>
      </c>
      <c r="AE135" s="296">
        <f t="shared" si="79"/>
        <v>0.2012467889651951</v>
      </c>
      <c r="AF135" s="295">
        <f>IF('FEN 2019'!A512=1, 'FEN 2019'!N512, 0)</f>
        <v>4450842</v>
      </c>
      <c r="AG135" s="296">
        <f t="shared" si="80"/>
        <v>0.44728295354302683</v>
      </c>
      <c r="AH135" s="296">
        <f t="shared" si="81"/>
        <v>0.50147025749177809</v>
      </c>
    </row>
    <row r="136" spans="1:34" ht="20.100000000000001" customHeight="1">
      <c r="A136" s="128">
        <v>134</v>
      </c>
      <c r="B136" s="128">
        <f>IF('FEN 2019'!$A517=1,'FEN 2019'!B517, " ")</f>
        <v>2016</v>
      </c>
      <c r="C136" s="128">
        <f>IF('FEN 2019'!$A517=1,'FEN 2019'!C517, " ")</f>
        <v>2018</v>
      </c>
      <c r="D136" s="301" t="str">
        <f t="shared" si="83"/>
        <v xml:space="preserve"> </v>
      </c>
      <c r="E136" s="301" t="str">
        <f t="shared" si="83"/>
        <v xml:space="preserve"> </v>
      </c>
      <c r="F136" s="301" t="str">
        <f t="shared" si="83"/>
        <v xml:space="preserve"> </v>
      </c>
      <c r="G136" s="301" t="str">
        <f t="shared" si="83"/>
        <v xml:space="preserve"> </v>
      </c>
      <c r="H136" s="301" t="str">
        <f t="shared" si="83"/>
        <v xml:space="preserve"> </v>
      </c>
      <c r="I136" s="301" t="str">
        <f t="shared" si="83"/>
        <v>1</v>
      </c>
      <c r="J136" s="301" t="str">
        <f t="shared" si="83"/>
        <v>1</v>
      </c>
      <c r="K136" s="301" t="str">
        <f t="shared" si="83"/>
        <v>1</v>
      </c>
      <c r="L136" s="301" t="str">
        <f t="shared" si="83"/>
        <v xml:space="preserve"> </v>
      </c>
      <c r="M136" s="296" t="str">
        <f t="shared" si="82"/>
        <v xml:space="preserve"> </v>
      </c>
      <c r="N136" s="296" t="str">
        <f t="shared" si="84"/>
        <v xml:space="preserve"> </v>
      </c>
      <c r="O136" s="494" t="str">
        <f>IF('FEN 2019'!A517=1,'FEN 2019'!F517," ")</f>
        <v xml:space="preserve">Sistem de alimentare cu apă potabilă a s. Sturzovca , r. Glodeni  </v>
      </c>
      <c r="P136" s="308" t="s">
        <v>1350</v>
      </c>
      <c r="Q136" s="308" t="s">
        <v>1344</v>
      </c>
      <c r="R136" s="308" t="s">
        <v>1350</v>
      </c>
      <c r="S136" s="306" t="s">
        <v>1350</v>
      </c>
      <c r="T136" s="128" t="str">
        <f>IF('FEN 2019'!A517=1,'FEN 2019'!G517," ")</f>
        <v xml:space="preserve">Primăria Sturzovca, r. Glodeni </v>
      </c>
      <c r="U136" s="298" t="str">
        <f>IF('FEN 2019'!A517=1,'FEN 2019'!E517, " ")</f>
        <v>Sturzovca</v>
      </c>
      <c r="V136" s="298" t="str">
        <f>IF('FEN 2019'!A517, 'FEN 2019'!H517, " ")</f>
        <v>Glodeni</v>
      </c>
      <c r="W136" s="295">
        <f>IF('FEN 2019'!A517=1, 'FEN 2019'!I517, 0)</f>
        <v>13375354</v>
      </c>
      <c r="X136" s="295">
        <f>IF('FEN 2019'!A517=1, 'FEN 2019'!K517, 0)</f>
        <v>2006303.1</v>
      </c>
      <c r="Y136" s="296">
        <f t="shared" si="76"/>
        <v>0.15</v>
      </c>
      <c r="Z136" s="295">
        <f>IF('FEN 2019'!A517=1, 'FEN 2019'!J517, 0)</f>
        <v>6000000</v>
      </c>
      <c r="AA136" s="296">
        <f t="shared" si="77"/>
        <v>0.44858625797866736</v>
      </c>
      <c r="AB136" s="295">
        <f>IF('FEN 2019'!A517=1, 'FEN 2019'!L517, 0)</f>
        <v>6000000</v>
      </c>
      <c r="AC136" s="296">
        <f t="shared" si="78"/>
        <v>0.44858625797866736</v>
      </c>
      <c r="AD136" s="295">
        <f>IF('FEN 2019'!A517=1, 'FEN 2019'!M517, 0)</f>
        <v>0</v>
      </c>
      <c r="AE136" s="296">
        <f t="shared" si="79"/>
        <v>0</v>
      </c>
      <c r="AF136" s="295">
        <f>IF('FEN 2019'!A517=1, 'FEN 2019'!N517, 0)</f>
        <v>7375354</v>
      </c>
      <c r="AG136" s="296">
        <f t="shared" si="80"/>
        <v>0.55141374202133264</v>
      </c>
      <c r="AH136" s="296">
        <f t="shared" si="81"/>
        <v>0.59858625797866727</v>
      </c>
    </row>
    <row r="137" spans="1:34" ht="20.100000000000001" customHeight="1">
      <c r="A137" s="128">
        <v>135</v>
      </c>
      <c r="B137" s="128">
        <f>IF('FEN 2019'!$A520=1,'FEN 2019'!B520, " ")</f>
        <v>2016</v>
      </c>
      <c r="C137" s="128">
        <f>IF('FEN 2019'!$A520=1,'FEN 2019'!C520, " ")</f>
        <v>2016</v>
      </c>
      <c r="D137" s="301" t="str">
        <f t="shared" si="83"/>
        <v xml:space="preserve"> </v>
      </c>
      <c r="E137" s="301" t="str">
        <f t="shared" si="83"/>
        <v xml:space="preserve"> </v>
      </c>
      <c r="F137" s="301" t="str">
        <f t="shared" si="83"/>
        <v xml:space="preserve"> </v>
      </c>
      <c r="G137" s="301" t="str">
        <f t="shared" si="83"/>
        <v xml:space="preserve"> </v>
      </c>
      <c r="H137" s="301" t="str">
        <f t="shared" si="83"/>
        <v xml:space="preserve"> </v>
      </c>
      <c r="I137" s="301" t="str">
        <f t="shared" si="83"/>
        <v>1</v>
      </c>
      <c r="J137" s="301" t="str">
        <f t="shared" si="83"/>
        <v xml:space="preserve"> </v>
      </c>
      <c r="K137" s="301" t="str">
        <f t="shared" si="83"/>
        <v xml:space="preserve"> </v>
      </c>
      <c r="L137" s="301" t="str">
        <f t="shared" si="83"/>
        <v xml:space="preserve"> </v>
      </c>
      <c r="M137" s="296" t="str">
        <f t="shared" si="82"/>
        <v xml:space="preserve"> </v>
      </c>
      <c r="N137" s="296" t="str">
        <f t="shared" si="84"/>
        <v xml:space="preserve"> </v>
      </c>
      <c r="O137" s="494" t="str">
        <f>IF('FEN 2019'!A520=1,'FEN 2019'!F520," ")</f>
        <v xml:space="preserve">Sistem de alimentare cu apă în s. Ciuciulea  </v>
      </c>
      <c r="P137" s="308" t="s">
        <v>1350</v>
      </c>
      <c r="Q137" s="308" t="s">
        <v>1344</v>
      </c>
      <c r="R137" s="308" t="s">
        <v>1350</v>
      </c>
      <c r="S137" s="306" t="s">
        <v>1350</v>
      </c>
      <c r="T137" s="128" t="str">
        <f>IF('FEN 2019'!A520=1,'FEN 2019'!G520," ")</f>
        <v xml:space="preserve">Primăria Ciuciulea, r. Glodeni </v>
      </c>
      <c r="U137" s="298" t="str">
        <f>IF('FEN 2019'!A520=1,'FEN 2019'!E520, " ")</f>
        <v>Ciuciulea</v>
      </c>
      <c r="V137" s="298" t="str">
        <f>IF('FEN 2019'!A520, 'FEN 2019'!H520, " ")</f>
        <v>Glodeni</v>
      </c>
      <c r="W137" s="295">
        <f>IF('FEN 2019'!A520=1, 'FEN 2019'!I520, 0)</f>
        <v>848525</v>
      </c>
      <c r="X137" s="295">
        <f>IF('FEN 2019'!A520=1, 'FEN 2019'!K520, 0)</f>
        <v>127278.75</v>
      </c>
      <c r="Y137" s="296">
        <f t="shared" si="76"/>
        <v>0.15</v>
      </c>
      <c r="Z137" s="295">
        <f>IF('FEN 2019'!A520=1, 'FEN 2019'!J520, 0)</f>
        <v>590550</v>
      </c>
      <c r="AA137" s="296">
        <f t="shared" si="77"/>
        <v>0.69597242273356708</v>
      </c>
      <c r="AB137" s="295">
        <f>IF('FEN 2019'!A520=1, 'FEN 2019'!L520, 0)</f>
        <v>590550</v>
      </c>
      <c r="AC137" s="296">
        <f t="shared" si="78"/>
        <v>0.69597242273356708</v>
      </c>
      <c r="AD137" s="295">
        <f>IF('FEN 2019'!A520=1, 'FEN 2019'!M520, 0)</f>
        <v>0</v>
      </c>
      <c r="AE137" s="296">
        <f t="shared" si="79"/>
        <v>0</v>
      </c>
      <c r="AF137" s="295">
        <f>IF('FEN 2019'!A520=1, 'FEN 2019'!N520, 0)</f>
        <v>257975</v>
      </c>
      <c r="AG137" s="296">
        <f t="shared" si="80"/>
        <v>0.30402757726643292</v>
      </c>
      <c r="AH137" s="296">
        <f t="shared" si="81"/>
        <v>0.8459724227335671</v>
      </c>
    </row>
    <row r="138" spans="1:34" ht="20.100000000000001" customHeight="1">
      <c r="A138" s="128">
        <v>136</v>
      </c>
      <c r="B138" s="128">
        <f>IF('FEN 2019'!$A522=1,'FEN 2019'!B522, " ")</f>
        <v>2019</v>
      </c>
      <c r="C138" s="128">
        <f>IF('FEN 2019'!$A522=1,'FEN 2019'!C522, " ")</f>
        <v>2019</v>
      </c>
      <c r="D138" s="301" t="str">
        <f t="shared" si="83"/>
        <v xml:space="preserve"> </v>
      </c>
      <c r="E138" s="301" t="str">
        <f t="shared" si="83"/>
        <v xml:space="preserve"> </v>
      </c>
      <c r="F138" s="301" t="str">
        <f t="shared" si="83"/>
        <v xml:space="preserve"> </v>
      </c>
      <c r="G138" s="301" t="str">
        <f t="shared" si="83"/>
        <v xml:space="preserve"> </v>
      </c>
      <c r="H138" s="301" t="str">
        <f t="shared" si="83"/>
        <v xml:space="preserve"> </v>
      </c>
      <c r="I138" s="301" t="str">
        <f t="shared" si="83"/>
        <v xml:space="preserve"> </v>
      </c>
      <c r="J138" s="301" t="str">
        <f t="shared" si="83"/>
        <v xml:space="preserve"> </v>
      </c>
      <c r="K138" s="301" t="str">
        <f t="shared" si="83"/>
        <v xml:space="preserve"> </v>
      </c>
      <c r="L138" s="301" t="str">
        <f t="shared" si="83"/>
        <v>1</v>
      </c>
      <c r="M138" s="296" t="str">
        <f t="shared" si="82"/>
        <v xml:space="preserve"> </v>
      </c>
      <c r="N138" s="296">
        <f t="shared" si="84"/>
        <v>0.15</v>
      </c>
      <c r="O138" s="494" t="str">
        <f>IF('FEN 2019'!A522=1,'FEN 2019'!F522," ")</f>
        <v xml:space="preserve">Sistemul de aprovizionare cu apa a sectorului "Ponoare" din s. Hijdieni r. Glodeni   </v>
      </c>
      <c r="P138" s="308" t="s">
        <v>1350</v>
      </c>
      <c r="Q138" s="308" t="s">
        <v>1344</v>
      </c>
      <c r="R138" s="308" t="s">
        <v>1350</v>
      </c>
      <c r="S138" s="306" t="s">
        <v>1350</v>
      </c>
      <c r="T138" s="128" t="str">
        <f>IF('FEN 2019'!A522=1,'FEN 2019'!G522," ")</f>
        <v>Primăria Hîjdeni, r-nul Glodeni</v>
      </c>
      <c r="U138" s="298" t="str">
        <f>IF('FEN 2019'!A522=1,'FEN 2019'!E522, " ")</f>
        <v>Hijdieni</v>
      </c>
      <c r="V138" s="298" t="str">
        <f>IF('FEN 2019'!A522, 'FEN 2019'!H522, " ")</f>
        <v>Glodeni</v>
      </c>
      <c r="W138" s="295">
        <f>IF('FEN 2019'!A522=1, 'FEN 2019'!I522, 0)</f>
        <v>3287400</v>
      </c>
      <c r="X138" s="295">
        <f>IF('FEN 2019'!A522=1, 'FEN 2019'!K522, 0)</f>
        <v>493110</v>
      </c>
      <c r="Y138" s="296">
        <f t="shared" si="76"/>
        <v>0.15</v>
      </c>
      <c r="Z138" s="295">
        <f>IF('FEN 2019'!A522=1, 'FEN 2019'!J522, 0)</f>
        <v>2794300</v>
      </c>
      <c r="AA138" s="296">
        <f t="shared" si="77"/>
        <v>0.85000304191762488</v>
      </c>
      <c r="AB138" s="295">
        <f>IF('FEN 2019'!A522=1, 'FEN 2019'!L522, 0)</f>
        <v>0</v>
      </c>
      <c r="AC138" s="296">
        <f t="shared" si="78"/>
        <v>0</v>
      </c>
      <c r="AD138" s="295">
        <f>IF('FEN 2019'!A522=1, 'FEN 2019'!M522, 0)</f>
        <v>2794300</v>
      </c>
      <c r="AE138" s="296">
        <f t="shared" si="79"/>
        <v>0.85000304191762488</v>
      </c>
      <c r="AF138" s="295">
        <f>IF('FEN 2019'!A522=1, 'FEN 2019'!N522, 0)</f>
        <v>0</v>
      </c>
      <c r="AG138" s="296">
        <f t="shared" si="80"/>
        <v>0</v>
      </c>
      <c r="AH138" s="296">
        <f t="shared" si="81"/>
        <v>0.15</v>
      </c>
    </row>
    <row r="139" spans="1:34" ht="20.100000000000001" customHeight="1">
      <c r="A139" s="128">
        <v>137</v>
      </c>
      <c r="B139" s="128">
        <f>IF('FEN 2019'!$A523=1,'FEN 2019'!B523, " ")</f>
        <v>2013</v>
      </c>
      <c r="C139" s="128">
        <f>IF('FEN 2019'!$A523=1,'FEN 2019'!C523, " ")</f>
        <v>2015</v>
      </c>
      <c r="D139" s="301" t="str">
        <f t="shared" si="83"/>
        <v xml:space="preserve"> </v>
      </c>
      <c r="E139" s="301" t="str">
        <f t="shared" si="83"/>
        <v xml:space="preserve"> </v>
      </c>
      <c r="F139" s="301" t="str">
        <f t="shared" si="83"/>
        <v>1</v>
      </c>
      <c r="G139" s="301" t="str">
        <f t="shared" si="83"/>
        <v>1</v>
      </c>
      <c r="H139" s="301" t="str">
        <f t="shared" si="83"/>
        <v>1</v>
      </c>
      <c r="I139" s="301" t="str">
        <f t="shared" si="83"/>
        <v xml:space="preserve"> </v>
      </c>
      <c r="J139" s="301" t="str">
        <f t="shared" si="83"/>
        <v xml:space="preserve"> </v>
      </c>
      <c r="K139" s="301" t="str">
        <f t="shared" si="83"/>
        <v xml:space="preserve"> </v>
      </c>
      <c r="L139" s="301" t="str">
        <f t="shared" si="83"/>
        <v xml:space="preserve"> </v>
      </c>
      <c r="M139" s="296">
        <f t="shared" si="82"/>
        <v>0.93467624636769508</v>
      </c>
      <c r="N139" s="296" t="str">
        <f t="shared" si="84"/>
        <v xml:space="preserve"> </v>
      </c>
      <c r="O139" s="494" t="str">
        <f>IF('FEN 2019'!A523=1,'FEN 2019'!F523," ")</f>
        <v xml:space="preserve">Constructia de canalizare statiei de pompare si statiei de epurare a apelor uzate in s.Fundul Galbenei, r-nul Hincesti </v>
      </c>
      <c r="P139" s="308" t="s">
        <v>1350</v>
      </c>
      <c r="Q139" s="308" t="s">
        <v>1350</v>
      </c>
      <c r="R139" s="308" t="s">
        <v>1344</v>
      </c>
      <c r="S139" s="308" t="s">
        <v>1344</v>
      </c>
      <c r="T139" s="128" t="str">
        <f>IF('FEN 2019'!A523=1,'FEN 2019'!G523," ")</f>
        <v>Primaria sat.Fundul Galbenei, r-nul Hincesti</v>
      </c>
      <c r="U139" s="298" t="str">
        <f>IF('FEN 2019'!A523=1,'FEN 2019'!E523, " ")</f>
        <v>Fundul Galbenei</v>
      </c>
      <c r="V139" s="298" t="str">
        <f>IF('FEN 2019'!A523, 'FEN 2019'!H523, " ")</f>
        <v>Hincesti</v>
      </c>
      <c r="W139" s="295">
        <f>IF('FEN 2019'!A523=1, 'FEN 2019'!I523, 0)</f>
        <v>5498919</v>
      </c>
      <c r="X139" s="295">
        <f>IF('FEN 2019'!A523=1, 'FEN 2019'!K523, 0)</f>
        <v>824837.85</v>
      </c>
      <c r="Y139" s="296">
        <f t="shared" si="76"/>
        <v>0.15</v>
      </c>
      <c r="Z139" s="295">
        <f>IF('FEN 2019'!A523=1, 'FEN 2019'!J523, 0)</f>
        <v>4359400</v>
      </c>
      <c r="AA139" s="296">
        <f t="shared" si="77"/>
        <v>0.79277399794395953</v>
      </c>
      <c r="AB139" s="295">
        <f>IF('FEN 2019'!A523=1, 'FEN 2019'!L523, 0)</f>
        <v>4314871.12</v>
      </c>
      <c r="AC139" s="296">
        <f t="shared" si="78"/>
        <v>0.78467624636769517</v>
      </c>
      <c r="AD139" s="295">
        <f>IF('FEN 2019'!A523=1, 'FEN 2019'!M523, 0)</f>
        <v>44528.879999999888</v>
      </c>
      <c r="AE139" s="296">
        <f t="shared" si="79"/>
        <v>8.0977515762643334E-3</v>
      </c>
      <c r="AF139" s="295">
        <f>IF('FEN 2019'!A523=1, 'FEN 2019'!N523, 0)</f>
        <v>0</v>
      </c>
      <c r="AG139" s="296">
        <f t="shared" si="80"/>
        <v>0</v>
      </c>
      <c r="AH139" s="296">
        <f t="shared" si="81"/>
        <v>0.93467624636769508</v>
      </c>
    </row>
    <row r="140" spans="1:34" ht="20.100000000000001" customHeight="1">
      <c r="A140" s="128">
        <v>138</v>
      </c>
      <c r="B140" s="128">
        <f>IF('FEN 2019'!$A528=1,'FEN 2019'!B528, " ")</f>
        <v>2014</v>
      </c>
      <c r="C140" s="128">
        <f>IF('FEN 2019'!$A528=1,'FEN 2019'!C528, " ")</f>
        <v>2018</v>
      </c>
      <c r="D140" s="301" t="str">
        <f t="shared" si="83"/>
        <v xml:space="preserve"> </v>
      </c>
      <c r="E140" s="301" t="str">
        <f t="shared" si="83"/>
        <v xml:space="preserve"> </v>
      </c>
      <c r="F140" s="301" t="str">
        <f t="shared" si="83"/>
        <v xml:space="preserve"> </v>
      </c>
      <c r="G140" s="301" t="str">
        <f t="shared" si="83"/>
        <v>1</v>
      </c>
      <c r="H140" s="301" t="str">
        <f t="shared" si="83"/>
        <v>1</v>
      </c>
      <c r="I140" s="301" t="str">
        <f t="shared" si="83"/>
        <v>1</v>
      </c>
      <c r="J140" s="301" t="str">
        <f t="shared" si="83"/>
        <v>1</v>
      </c>
      <c r="K140" s="301" t="str">
        <f t="shared" si="83"/>
        <v>1</v>
      </c>
      <c r="L140" s="301" t="str">
        <f t="shared" si="83"/>
        <v xml:space="preserve"> </v>
      </c>
      <c r="M140" s="296">
        <f t="shared" si="82"/>
        <v>0.95262756659474446</v>
      </c>
      <c r="N140" s="296" t="str">
        <f t="shared" si="84"/>
        <v xml:space="preserve"> </v>
      </c>
      <c r="O140" s="494" t="str">
        <f>IF('FEN 2019'!A528=1,'FEN 2019'!F528," ")</f>
        <v>Alimentarea cu apă, evacuarea și epurarea apelor uzate în comuna Bobeica</v>
      </c>
      <c r="P140" s="308" t="s">
        <v>1350</v>
      </c>
      <c r="Q140" s="308" t="s">
        <v>1344</v>
      </c>
      <c r="R140" s="308" t="s">
        <v>1344</v>
      </c>
      <c r="S140" s="308" t="s">
        <v>1344</v>
      </c>
      <c r="T140" s="128" t="str">
        <f>IF('FEN 2019'!A528=1,'FEN 2019'!G528," ")</f>
        <v>Primăria Bobeica, r. Hînceşti</v>
      </c>
      <c r="U140" s="298" t="str">
        <f>IF('FEN 2019'!A528=1,'FEN 2019'!E528, " ")</f>
        <v>Bobeica</v>
      </c>
      <c r="V140" s="298" t="str">
        <f>IF('FEN 2019'!A528, 'FEN 2019'!H528, " ")</f>
        <v>Hîncești</v>
      </c>
      <c r="W140" s="295">
        <f>IF('FEN 2019'!A528=1, 'FEN 2019'!I528, 0)</f>
        <v>15650747</v>
      </c>
      <c r="X140" s="295">
        <f>IF('FEN 2019'!A528=1, 'FEN 2019'!K528, 0)</f>
        <v>2347612.0499999998</v>
      </c>
      <c r="Y140" s="296">
        <f t="shared" si="76"/>
        <v>0.15</v>
      </c>
      <c r="Z140" s="295">
        <f>IF('FEN 2019'!A528=1, 'FEN 2019'!J528, 0)</f>
        <v>12950747</v>
      </c>
      <c r="AA140" s="296">
        <f t="shared" si="77"/>
        <v>0.82748427279541359</v>
      </c>
      <c r="AB140" s="295">
        <f>IF('FEN 2019'!A528=1, 'FEN 2019'!L528, 0)</f>
        <v>12561720.979999999</v>
      </c>
      <c r="AC140" s="296">
        <f t="shared" si="78"/>
        <v>0.80262756659474455</v>
      </c>
      <c r="AD140" s="295">
        <f>IF('FEN 2019'!A528=1, 'FEN 2019'!M528, 0)</f>
        <v>389026.02000000142</v>
      </c>
      <c r="AE140" s="296">
        <f t="shared" si="79"/>
        <v>2.4856706200668977E-2</v>
      </c>
      <c r="AF140" s="295">
        <f>IF('FEN 2019'!A528=1, 'FEN 2019'!N528, 0)</f>
        <v>0</v>
      </c>
      <c r="AG140" s="296">
        <f t="shared" si="80"/>
        <v>0</v>
      </c>
      <c r="AH140" s="296">
        <f t="shared" si="81"/>
        <v>0.95262756659474446</v>
      </c>
    </row>
    <row r="141" spans="1:34" ht="20.100000000000001" customHeight="1">
      <c r="A141" s="128">
        <v>139</v>
      </c>
      <c r="B141" s="128">
        <f>IF('FEN 2019'!$A537=1,'FEN 2019'!B537, " ")</f>
        <v>2014</v>
      </c>
      <c r="C141" s="128">
        <f>IF('FEN 2019'!$A537=1,'FEN 2019'!C537, " ")</f>
        <v>2016</v>
      </c>
      <c r="D141" s="301" t="str">
        <f t="shared" ref="D141:L144" si="85">IF(AND($B141&gt;=D$2-$C141+$B141,$C141&lt;=D$2+$C141-$B141),"1"," ")</f>
        <v xml:space="preserve"> </v>
      </c>
      <c r="E141" s="301" t="str">
        <f t="shared" si="85"/>
        <v xml:space="preserve"> </v>
      </c>
      <c r="F141" s="301" t="str">
        <f t="shared" si="85"/>
        <v xml:space="preserve"> </v>
      </c>
      <c r="G141" s="301" t="str">
        <f t="shared" si="85"/>
        <v>1</v>
      </c>
      <c r="H141" s="301" t="str">
        <f t="shared" si="85"/>
        <v>1</v>
      </c>
      <c r="I141" s="301" t="str">
        <f t="shared" si="85"/>
        <v>1</v>
      </c>
      <c r="J141" s="301" t="str">
        <f t="shared" si="85"/>
        <v xml:space="preserve"> </v>
      </c>
      <c r="K141" s="301" t="str">
        <f t="shared" si="85"/>
        <v xml:space="preserve"> </v>
      </c>
      <c r="L141" s="301" t="str">
        <f t="shared" si="85"/>
        <v xml:space="preserve"> </v>
      </c>
      <c r="M141" s="296" t="str">
        <f t="shared" si="82"/>
        <v xml:space="preserve"> </v>
      </c>
      <c r="N141" s="296">
        <f t="shared" si="84"/>
        <v>0.21426358282584024</v>
      </c>
      <c r="O141" s="494" t="str">
        <f>IF('FEN 2019'!A537=1,'FEN 2019'!F537," ")</f>
        <v xml:space="preserve">Construcţia reţelelor magistrale de canalizare,staţia de epurare a apelor reziduale în s. Stolniceni,rl. Hînceşti                                                                           </v>
      </c>
      <c r="P141" s="308" t="s">
        <v>1350</v>
      </c>
      <c r="Q141" s="308" t="s">
        <v>1344</v>
      </c>
      <c r="R141" s="308" t="s">
        <v>1350</v>
      </c>
      <c r="S141" s="306" t="s">
        <v>1350</v>
      </c>
      <c r="T141" s="128" t="str">
        <f>IF('FEN 2019'!A537=1,'FEN 2019'!G537," ")</f>
        <v xml:space="preserve">Primăria Stolniceni,   r. Hînceşti </v>
      </c>
      <c r="U141" s="298" t="str">
        <f>IF('FEN 2019'!A537=1,'FEN 2019'!E537, " ")</f>
        <v>Stolniceni</v>
      </c>
      <c r="V141" s="298" t="str">
        <f>IF('FEN 2019'!A537, 'FEN 2019'!H537, " ")</f>
        <v>Hîncești</v>
      </c>
      <c r="W141" s="295">
        <f>IF('FEN 2019'!A537=1, 'FEN 2019'!I537, 0)</f>
        <v>23341369</v>
      </c>
      <c r="X141" s="295">
        <f>IF('FEN 2019'!A537=1, 'FEN 2019'!K537, 0)</f>
        <v>3501205.35</v>
      </c>
      <c r="Y141" s="296">
        <f t="shared" si="76"/>
        <v>0.15</v>
      </c>
      <c r="Z141" s="295">
        <f>IF('FEN 2019'!A537=1, 'FEN 2019'!J537, 0)</f>
        <v>1500000</v>
      </c>
      <c r="AA141" s="296">
        <f t="shared" si="77"/>
        <v>6.4263582825840243E-2</v>
      </c>
      <c r="AB141" s="295">
        <f>IF('FEN 2019'!A537=1, 'FEN 2019'!L537, 0)</f>
        <v>1500000</v>
      </c>
      <c r="AC141" s="296">
        <f t="shared" si="78"/>
        <v>6.4263582825840243E-2</v>
      </c>
      <c r="AD141" s="295">
        <f>IF('FEN 2019'!A537=1, 'FEN 2019'!M537, 0)</f>
        <v>0</v>
      </c>
      <c r="AE141" s="296">
        <f t="shared" si="79"/>
        <v>0</v>
      </c>
      <c r="AF141" s="295">
        <f>IF('FEN 2019'!A537=1, 'FEN 2019'!N537, 0)</f>
        <v>21841369</v>
      </c>
      <c r="AG141" s="296">
        <f t="shared" si="80"/>
        <v>0.93573641717415978</v>
      </c>
      <c r="AH141" s="296">
        <f t="shared" si="81"/>
        <v>0.21426358282584024</v>
      </c>
    </row>
    <row r="142" spans="1:34" ht="20.100000000000001" customHeight="1">
      <c r="A142" s="128">
        <v>140</v>
      </c>
      <c r="B142" s="128">
        <f>IF('FEN 2019'!$A540=1,'FEN 2019'!B540, " ")</f>
        <v>2014</v>
      </c>
      <c r="C142" s="128">
        <f>IF('FEN 2019'!$A540=1,'FEN 2019'!C540, " ")</f>
        <v>2016</v>
      </c>
      <c r="D142" s="301" t="str">
        <f t="shared" si="85"/>
        <v xml:space="preserve"> </v>
      </c>
      <c r="E142" s="301" t="str">
        <f t="shared" si="85"/>
        <v xml:space="preserve"> </v>
      </c>
      <c r="F142" s="301" t="str">
        <f t="shared" si="85"/>
        <v xml:space="preserve"> </v>
      </c>
      <c r="G142" s="301" t="str">
        <f t="shared" si="85"/>
        <v>1</v>
      </c>
      <c r="H142" s="301" t="str">
        <f t="shared" si="85"/>
        <v>1</v>
      </c>
      <c r="I142" s="301" t="str">
        <f t="shared" si="85"/>
        <v>1</v>
      </c>
      <c r="J142" s="301" t="str">
        <f t="shared" si="85"/>
        <v xml:space="preserve"> </v>
      </c>
      <c r="K142" s="301" t="str">
        <f t="shared" si="85"/>
        <v xml:space="preserve"> </v>
      </c>
      <c r="L142" s="301" t="str">
        <f t="shared" si="85"/>
        <v xml:space="preserve"> </v>
      </c>
      <c r="M142" s="296" t="str">
        <f t="shared" si="82"/>
        <v xml:space="preserve"> </v>
      </c>
      <c r="N142" s="296" t="str">
        <f t="shared" si="84"/>
        <v xml:space="preserve"> </v>
      </c>
      <c r="O142" s="494" t="str">
        <f>IF('FEN 2019'!A540=1,'FEN 2019'!F540," ")</f>
        <v xml:space="preserve">Construcţia sistemului de apeduct în s. Buţeni,rl.Hînceşti </v>
      </c>
      <c r="P142" s="308" t="s">
        <v>1350</v>
      </c>
      <c r="Q142" s="308" t="s">
        <v>1344</v>
      </c>
      <c r="R142" s="308" t="s">
        <v>1350</v>
      </c>
      <c r="S142" s="306" t="s">
        <v>1350</v>
      </c>
      <c r="T142" s="128" t="str">
        <f>IF('FEN 2019'!A540=1,'FEN 2019'!G540," ")</f>
        <v>Primăria Buţeni, r. Hînceşti</v>
      </c>
      <c r="U142" s="298" t="str">
        <f>IF('FEN 2019'!A540=1,'FEN 2019'!E540, " ")</f>
        <v>Buteni</v>
      </c>
      <c r="V142" s="298" t="str">
        <f>IF('FEN 2019'!A540, 'FEN 2019'!H540, " ")</f>
        <v>Hîncești</v>
      </c>
      <c r="W142" s="295">
        <f>IF('FEN 2019'!A540=1, 'FEN 2019'!I540, 0)</f>
        <v>8143000</v>
      </c>
      <c r="X142" s="295">
        <f>IF('FEN 2019'!A540=1, 'FEN 2019'!K540, 0)</f>
        <v>1221450</v>
      </c>
      <c r="Y142" s="296">
        <f t="shared" si="76"/>
        <v>0.15</v>
      </c>
      <c r="Z142" s="295">
        <f>IF('FEN 2019'!A540=1, 'FEN 2019'!J540, 0)</f>
        <v>5815000</v>
      </c>
      <c r="AA142" s="296">
        <f t="shared" si="77"/>
        <v>0.71411027876703914</v>
      </c>
      <c r="AB142" s="295">
        <f>IF('FEN 2019'!A540=1, 'FEN 2019'!L540, 0)</f>
        <v>4939933.33</v>
      </c>
      <c r="AC142" s="296">
        <f t="shared" si="78"/>
        <v>0.60664783617831264</v>
      </c>
      <c r="AD142" s="295">
        <f>IF('FEN 2019'!A540=1, 'FEN 2019'!M540, 0)</f>
        <v>875066.66999999993</v>
      </c>
      <c r="AE142" s="296">
        <f t="shared" si="79"/>
        <v>0.1074624425887265</v>
      </c>
      <c r="AF142" s="295">
        <f>IF('FEN 2019'!A540=1, 'FEN 2019'!N540, 0)</f>
        <v>2328000</v>
      </c>
      <c r="AG142" s="296">
        <f t="shared" si="80"/>
        <v>0.2858897212329608</v>
      </c>
      <c r="AH142" s="296">
        <f t="shared" si="81"/>
        <v>0.75664783617831266</v>
      </c>
    </row>
    <row r="143" spans="1:34" ht="20.100000000000001" customHeight="1">
      <c r="A143" s="128">
        <v>141</v>
      </c>
      <c r="B143" s="128">
        <f>IF('FEN 2019'!$A546=1,'FEN 2019'!B546, " ")</f>
        <v>2014</v>
      </c>
      <c r="C143" s="128">
        <f>IF('FEN 2019'!$A546=1,'FEN 2019'!C546, " ")</f>
        <v>2018</v>
      </c>
      <c r="D143" s="301" t="str">
        <f t="shared" si="85"/>
        <v xml:space="preserve"> </v>
      </c>
      <c r="E143" s="301" t="str">
        <f t="shared" si="85"/>
        <v xml:space="preserve"> </v>
      </c>
      <c r="F143" s="301" t="str">
        <f t="shared" si="85"/>
        <v xml:space="preserve"> </v>
      </c>
      <c r="G143" s="301" t="str">
        <f t="shared" si="85"/>
        <v>1</v>
      </c>
      <c r="H143" s="301" t="str">
        <f t="shared" si="85"/>
        <v>1</v>
      </c>
      <c r="I143" s="301" t="str">
        <f t="shared" si="85"/>
        <v>1</v>
      </c>
      <c r="J143" s="301" t="str">
        <f t="shared" si="85"/>
        <v>1</v>
      </c>
      <c r="K143" s="301" t="str">
        <f t="shared" si="85"/>
        <v>1</v>
      </c>
      <c r="L143" s="301" t="str">
        <f t="shared" si="85"/>
        <v xml:space="preserve"> </v>
      </c>
      <c r="M143" s="296" t="str">
        <f t="shared" si="82"/>
        <v xml:space="preserve"> </v>
      </c>
      <c r="N143" s="296" t="str">
        <f t="shared" si="84"/>
        <v xml:space="preserve"> </v>
      </c>
      <c r="O143" s="494" t="str">
        <f>IF('FEN 2019'!A546=1,'FEN 2019'!F546," ")</f>
        <v xml:space="preserve">Reconstrucția și modernizarea sistemului de canalizare sistemului de canalizare menajeră în orașul Hîncești                              </v>
      </c>
      <c r="P143" s="308" t="s">
        <v>1350</v>
      </c>
      <c r="Q143" s="308" t="s">
        <v>1350</v>
      </c>
      <c r="R143" s="308" t="s">
        <v>1344</v>
      </c>
      <c r="S143" s="306" t="s">
        <v>1350</v>
      </c>
      <c r="T143" s="128" t="str">
        <f>IF('FEN 2019'!A546=1,'FEN 2019'!G546," ")</f>
        <v>Primăria orașului Hîncești</v>
      </c>
      <c r="U143" s="298" t="str">
        <f>IF('FEN 2019'!A546=1,'FEN 2019'!E546, " ")</f>
        <v>Hincesti</v>
      </c>
      <c r="V143" s="298" t="str">
        <f>IF('FEN 2019'!A546, 'FEN 2019'!H546, " ")</f>
        <v>Hîncești</v>
      </c>
      <c r="W143" s="295">
        <f>IF('FEN 2019'!A546=1, 'FEN 2019'!I546, 0)</f>
        <v>8463898</v>
      </c>
      <c r="X143" s="295">
        <f>IF('FEN 2019'!A546=1, 'FEN 2019'!K546, 0)</f>
        <v>1269584.7</v>
      </c>
      <c r="Y143" s="296">
        <f t="shared" si="76"/>
        <v>0.15</v>
      </c>
      <c r="Z143" s="295">
        <f>IF('FEN 2019'!A546=1, 'FEN 2019'!J546, 0)</f>
        <v>8436898</v>
      </c>
      <c r="AA143" s="296">
        <f t="shared" si="77"/>
        <v>0.99680998046053959</v>
      </c>
      <c r="AB143" s="295">
        <f>IF('FEN 2019'!A546=1, 'FEN 2019'!L546, 0)</f>
        <v>5613407.8300000001</v>
      </c>
      <c r="AC143" s="296">
        <f t="shared" si="78"/>
        <v>0.66321780224667171</v>
      </c>
      <c r="AD143" s="295">
        <f>IF('FEN 2019'!A546=1, 'FEN 2019'!M546, 0)</f>
        <v>2823490.17</v>
      </c>
      <c r="AE143" s="296">
        <f t="shared" si="79"/>
        <v>0.33359217821386788</v>
      </c>
      <c r="AF143" s="295">
        <f>IF('FEN 2019'!A546=1, 'FEN 2019'!N546, 0)</f>
        <v>27000</v>
      </c>
      <c r="AG143" s="296">
        <f t="shared" si="80"/>
        <v>3.1900195394604235E-3</v>
      </c>
      <c r="AH143" s="296">
        <f t="shared" si="81"/>
        <v>0.81321780224667173</v>
      </c>
    </row>
    <row r="144" spans="1:34" ht="20.100000000000001" customHeight="1">
      <c r="A144" s="128">
        <v>142</v>
      </c>
      <c r="B144" s="128">
        <f>IF('FEN 2019'!$A552=1,'FEN 2019'!B552, " ")</f>
        <v>2014</v>
      </c>
      <c r="C144" s="128">
        <f>IF('FEN 2019'!$A552=1,'FEN 2019'!C552, " ")</f>
        <v>2016</v>
      </c>
      <c r="D144" s="301" t="str">
        <f t="shared" si="85"/>
        <v xml:space="preserve"> </v>
      </c>
      <c r="E144" s="301" t="str">
        <f t="shared" si="85"/>
        <v xml:space="preserve"> </v>
      </c>
      <c r="F144" s="301" t="str">
        <f t="shared" si="85"/>
        <v xml:space="preserve"> </v>
      </c>
      <c r="G144" s="301" t="str">
        <f t="shared" si="85"/>
        <v>1</v>
      </c>
      <c r="H144" s="301" t="str">
        <f t="shared" si="85"/>
        <v>1</v>
      </c>
      <c r="I144" s="301" t="str">
        <f t="shared" si="85"/>
        <v>1</v>
      </c>
      <c r="J144" s="301" t="str">
        <f t="shared" si="85"/>
        <v xml:space="preserve"> </v>
      </c>
      <c r="K144" s="301" t="str">
        <f t="shared" si="85"/>
        <v xml:space="preserve"> </v>
      </c>
      <c r="L144" s="301" t="str">
        <f t="shared" si="85"/>
        <v xml:space="preserve"> </v>
      </c>
      <c r="M144" s="296" t="str">
        <f t="shared" si="82"/>
        <v xml:space="preserve"> </v>
      </c>
      <c r="N144" s="296" t="str">
        <f t="shared" si="84"/>
        <v xml:space="preserve"> </v>
      </c>
      <c r="O144" s="494" t="str">
        <f>IF('FEN 2019'!A552=1,'FEN 2019'!F552," ")</f>
        <v xml:space="preserve">Reţele magistrale de canalizare în s. Drăgusenii Noi, r. Hînceşti                                                        </v>
      </c>
      <c r="P144" s="308" t="s">
        <v>1350</v>
      </c>
      <c r="Q144" s="308" t="s">
        <v>1350</v>
      </c>
      <c r="R144" s="308" t="s">
        <v>1344</v>
      </c>
      <c r="S144" s="306" t="s">
        <v>1350</v>
      </c>
      <c r="T144" s="128" t="str">
        <f>IF('FEN 2019'!A552=1,'FEN 2019'!G552," ")</f>
        <v>Primăria Drăgușenii Noi,                                                                                     r. Hîncești</v>
      </c>
      <c r="U144" s="298" t="str">
        <f>IF('FEN 2019'!A552=1,'FEN 2019'!E552, " ")</f>
        <v>Dragusenii Noi</v>
      </c>
      <c r="V144" s="298" t="str">
        <f>IF('FEN 2019'!A552, 'FEN 2019'!H552, " ")</f>
        <v>Hîncești</v>
      </c>
      <c r="W144" s="295">
        <f>IF('FEN 2019'!A552=1, 'FEN 2019'!I552, 0)</f>
        <v>18666393</v>
      </c>
      <c r="X144" s="295">
        <f>IF('FEN 2019'!A552=1, 'FEN 2019'!K552, 0)</f>
        <v>2799958.95</v>
      </c>
      <c r="Y144" s="296">
        <f t="shared" si="76"/>
        <v>0.15000000000000002</v>
      </c>
      <c r="Z144" s="295">
        <f>IF('FEN 2019'!A552=1, 'FEN 2019'!J552, 0)</f>
        <v>8499823</v>
      </c>
      <c r="AA144" s="296">
        <f t="shared" si="77"/>
        <v>0.45535433653411239</v>
      </c>
      <c r="AB144" s="295">
        <f>IF('FEN 2019'!A552=1, 'FEN 2019'!L552, 0)</f>
        <v>7164201.209999999</v>
      </c>
      <c r="AC144" s="296">
        <f t="shared" si="78"/>
        <v>0.38380212020608367</v>
      </c>
      <c r="AD144" s="295">
        <f>IF('FEN 2019'!A552=1, 'FEN 2019'!M552, 0)</f>
        <v>1335621.790000001</v>
      </c>
      <c r="AE144" s="296">
        <f t="shared" si="79"/>
        <v>7.1552216328028717E-2</v>
      </c>
      <c r="AF144" s="295">
        <f>IF('FEN 2019'!A552=1, 'FEN 2019'!N552, 0)</f>
        <v>10166570</v>
      </c>
      <c r="AG144" s="296">
        <f t="shared" si="80"/>
        <v>0.54464566346588761</v>
      </c>
      <c r="AH144" s="296">
        <f t="shared" si="81"/>
        <v>0.53380212020608375</v>
      </c>
    </row>
    <row r="145" spans="1:34" ht="20.100000000000001" customHeight="1">
      <c r="A145" s="128">
        <v>143</v>
      </c>
      <c r="B145" s="128">
        <f>IF('FEN 2019'!$A561=1,'FEN 2019'!B561, " ")</f>
        <v>2013</v>
      </c>
      <c r="C145" s="128">
        <f>IF('FEN 2019'!$A561=1,'FEN 2019'!C561, " ")</f>
        <v>2016</v>
      </c>
      <c r="D145" s="301" t="str">
        <f t="shared" ref="D145:L152" si="86">IF(AND($B145&gt;=D$2-$C145+$B145,$C145&lt;=D$2+$C145-$B145),"1"," ")</f>
        <v xml:space="preserve"> </v>
      </c>
      <c r="E145" s="301" t="str">
        <f t="shared" si="86"/>
        <v xml:space="preserve"> </v>
      </c>
      <c r="F145" s="301" t="str">
        <f t="shared" si="86"/>
        <v>1</v>
      </c>
      <c r="G145" s="301" t="str">
        <f t="shared" si="86"/>
        <v>1</v>
      </c>
      <c r="H145" s="301" t="str">
        <f t="shared" si="86"/>
        <v>1</v>
      </c>
      <c r="I145" s="301" t="str">
        <f t="shared" si="86"/>
        <v>1</v>
      </c>
      <c r="J145" s="301" t="str">
        <f t="shared" si="86"/>
        <v xml:space="preserve"> </v>
      </c>
      <c r="K145" s="301" t="str">
        <f t="shared" si="86"/>
        <v xml:space="preserve"> </v>
      </c>
      <c r="L145" s="301" t="str">
        <f t="shared" si="86"/>
        <v xml:space="preserve"> </v>
      </c>
      <c r="M145" s="296" t="str">
        <f t="shared" si="82"/>
        <v xml:space="preserve"> </v>
      </c>
      <c r="N145" s="296" t="str">
        <f t="shared" si="84"/>
        <v xml:space="preserve"> </v>
      </c>
      <c r="O145" s="494" t="str">
        <f>IF('FEN 2019'!A561=1,'FEN 2019'!F561," ")</f>
        <v xml:space="preserve">Aprovizionarea cu apă potabilă şi construcţia sistemului de canalizare şi epurare în s. Logăneşti, r. Hînceşti                                                              </v>
      </c>
      <c r="P145" s="308" t="s">
        <v>1350</v>
      </c>
      <c r="Q145" s="308" t="s">
        <v>1344</v>
      </c>
      <c r="R145" s="308" t="s">
        <v>1344</v>
      </c>
      <c r="S145" s="308" t="s">
        <v>1344</v>
      </c>
      <c r="T145" s="128" t="str">
        <f>IF('FEN 2019'!A561=1,'FEN 2019'!G561," ")</f>
        <v>Primăria Logăneşti,            r. Hînceşti</v>
      </c>
      <c r="U145" s="298" t="str">
        <f>IF('FEN 2019'!A561=1,'FEN 2019'!E561, " ")</f>
        <v>Loganesti</v>
      </c>
      <c r="V145" s="298" t="str">
        <f>IF('FEN 2019'!A561, 'FEN 2019'!H561, " ")</f>
        <v>Hîncești</v>
      </c>
      <c r="W145" s="295">
        <f>IF('FEN 2019'!A561=1, 'FEN 2019'!I561, 0)</f>
        <v>16310023</v>
      </c>
      <c r="X145" s="295">
        <f>IF('FEN 2019'!A561=1, 'FEN 2019'!K561, 0)</f>
        <v>2446503.4500000002</v>
      </c>
      <c r="Y145" s="296">
        <f t="shared" ref="Y145:Y159" si="87">X145/W145</f>
        <v>0.15000000000000002</v>
      </c>
      <c r="Z145" s="295">
        <f>IF('FEN 2019'!A561=1, 'FEN 2019'!J561, 0)</f>
        <v>4500000</v>
      </c>
      <c r="AA145" s="296">
        <f t="shared" ref="AA145:AA159" si="88">Z145/W145</f>
        <v>0.27590396408392559</v>
      </c>
      <c r="AB145" s="295">
        <f>IF('FEN 2019'!A561=1, 'FEN 2019'!L561, 0)</f>
        <v>2698115.86</v>
      </c>
      <c r="AC145" s="296">
        <f t="shared" ref="AC145:AC159" si="89">AB145/W145</f>
        <v>0.16542685807371332</v>
      </c>
      <c r="AD145" s="295">
        <f>IF('FEN 2019'!A561=1, 'FEN 2019'!M561, 0)</f>
        <v>1801884.1400000001</v>
      </c>
      <c r="AE145" s="296">
        <f t="shared" ref="AE145:AE159" si="90">AD145/W145</f>
        <v>0.11047710601021225</v>
      </c>
      <c r="AF145" s="295">
        <f>IF('FEN 2019'!A561=1, 'FEN 2019'!N561, 0)</f>
        <v>11810023</v>
      </c>
      <c r="AG145" s="296">
        <f t="shared" ref="AG145:AG159" si="91">AF145/W145</f>
        <v>0.72409603591607441</v>
      </c>
      <c r="AH145" s="296">
        <f t="shared" ref="AH145:AH159" si="92">(AB145+X145)/W145</f>
        <v>0.31542685807371335</v>
      </c>
    </row>
    <row r="146" spans="1:34" ht="20.100000000000001" customHeight="1">
      <c r="A146" s="128">
        <v>144</v>
      </c>
      <c r="B146" s="128">
        <f>IF('FEN 2019'!$A564=1,'FEN 2019'!B564, " ")</f>
        <v>2016</v>
      </c>
      <c r="C146" s="128">
        <f>IF('FEN 2019'!$A564=1,'FEN 2019'!C564, " ")</f>
        <v>2016</v>
      </c>
      <c r="D146" s="301" t="str">
        <f t="shared" si="86"/>
        <v xml:space="preserve"> </v>
      </c>
      <c r="E146" s="301" t="str">
        <f t="shared" si="86"/>
        <v xml:space="preserve"> </v>
      </c>
      <c r="F146" s="301" t="str">
        <f t="shared" si="86"/>
        <v xml:space="preserve"> </v>
      </c>
      <c r="G146" s="301" t="str">
        <f t="shared" si="86"/>
        <v xml:space="preserve"> </v>
      </c>
      <c r="H146" s="301" t="str">
        <f t="shared" si="86"/>
        <v xml:space="preserve"> </v>
      </c>
      <c r="I146" s="301" t="str">
        <f t="shared" si="86"/>
        <v>1</v>
      </c>
      <c r="J146" s="301" t="str">
        <f t="shared" si="86"/>
        <v xml:space="preserve"> </v>
      </c>
      <c r="K146" s="301" t="str">
        <f t="shared" si="86"/>
        <v xml:space="preserve"> </v>
      </c>
      <c r="L146" s="301" t="str">
        <f t="shared" si="86"/>
        <v xml:space="preserve"> </v>
      </c>
      <c r="M146" s="296">
        <f t="shared" si="82"/>
        <v>1.0070893070036415</v>
      </c>
      <c r="N146" s="296" t="str">
        <f t="shared" si="84"/>
        <v xml:space="preserve"> </v>
      </c>
      <c r="O146" s="494" t="str">
        <f>IF('FEN 2019'!A564=1,'FEN 2019'!F564," ")</f>
        <v xml:space="preserve">Alimentarea cu apă a satului Caracui </v>
      </c>
      <c r="P146" s="308" t="s">
        <v>1350</v>
      </c>
      <c r="Q146" s="308" t="s">
        <v>1344</v>
      </c>
      <c r="R146" s="308" t="s">
        <v>1350</v>
      </c>
      <c r="S146" s="306" t="s">
        <v>1350</v>
      </c>
      <c r="T146" s="128" t="str">
        <f>IF('FEN 2019'!A564=1,'FEN 2019'!G564," ")</f>
        <v>Primăria Caracui, r. Hîncești</v>
      </c>
      <c r="U146" s="298" t="str">
        <f>IF('FEN 2019'!A564=1,'FEN 2019'!E564, " ")</f>
        <v>Caracui</v>
      </c>
      <c r="V146" s="298" t="str">
        <f>IF('FEN 2019'!A564, 'FEN 2019'!H564, " ")</f>
        <v>Hîncești</v>
      </c>
      <c r="W146" s="295">
        <f>IF('FEN 2019'!A564=1, 'FEN 2019'!I564, 0)</f>
        <v>1976172</v>
      </c>
      <c r="X146" s="295">
        <f>IF('FEN 2019'!A564=1, 'FEN 2019'!K564, 0)</f>
        <v>296425.8</v>
      </c>
      <c r="Y146" s="296">
        <f t="shared" si="87"/>
        <v>0.15</v>
      </c>
      <c r="Z146" s="295">
        <f>IF('FEN 2019'!A564=1, 'FEN 2019'!J564, 0)</f>
        <v>1710786</v>
      </c>
      <c r="AA146" s="296">
        <f t="shared" si="88"/>
        <v>0.86570703359829004</v>
      </c>
      <c r="AB146" s="295">
        <f>IF('FEN 2019'!A564=1, 'FEN 2019'!L564, 0)</f>
        <v>1693755.8900000001</v>
      </c>
      <c r="AC146" s="296">
        <f t="shared" si="89"/>
        <v>0.8570893070036415</v>
      </c>
      <c r="AD146" s="295">
        <f>IF('FEN 2019'!A564=1, 'FEN 2019'!M564, 0)</f>
        <v>17030.10999999987</v>
      </c>
      <c r="AE146" s="296">
        <f t="shared" si="90"/>
        <v>8.6177265946485778E-3</v>
      </c>
      <c r="AF146" s="295">
        <f>IF('FEN 2019'!A564=1, 'FEN 2019'!N564, 0)</f>
        <v>0</v>
      </c>
      <c r="AG146" s="296">
        <f t="shared" si="91"/>
        <v>0</v>
      </c>
      <c r="AH146" s="296">
        <f t="shared" si="92"/>
        <v>1.0070893070036415</v>
      </c>
    </row>
    <row r="147" spans="1:34" ht="20.100000000000001" customHeight="1">
      <c r="A147" s="128">
        <v>145</v>
      </c>
      <c r="B147" s="128">
        <f>IF('FEN 2019'!$A566=1,'FEN 2019'!B566, " ")</f>
        <v>2012</v>
      </c>
      <c r="C147" s="128">
        <f>IF('FEN 2019'!$A566=1,'FEN 2019'!C566, " ")</f>
        <v>2019</v>
      </c>
      <c r="D147" s="301" t="str">
        <f t="shared" si="86"/>
        <v xml:space="preserve"> </v>
      </c>
      <c r="E147" s="301" t="str">
        <f t="shared" si="86"/>
        <v>1</v>
      </c>
      <c r="F147" s="301" t="str">
        <f t="shared" si="86"/>
        <v>1</v>
      </c>
      <c r="G147" s="301" t="str">
        <f t="shared" si="86"/>
        <v>1</v>
      </c>
      <c r="H147" s="301" t="str">
        <f t="shared" si="86"/>
        <v>1</v>
      </c>
      <c r="I147" s="301" t="str">
        <f t="shared" si="86"/>
        <v>1</v>
      </c>
      <c r="J147" s="301" t="str">
        <f t="shared" si="86"/>
        <v>1</v>
      </c>
      <c r="K147" s="301" t="str">
        <f t="shared" si="86"/>
        <v>1</v>
      </c>
      <c r="L147" s="301" t="str">
        <f t="shared" si="86"/>
        <v>1</v>
      </c>
      <c r="M147" s="296" t="str">
        <f t="shared" si="82"/>
        <v xml:space="preserve"> </v>
      </c>
      <c r="N147" s="296" t="str">
        <f t="shared" si="84"/>
        <v xml:space="preserve"> </v>
      </c>
      <c r="O147" s="494" t="str">
        <f>IF('FEN 2019'!A566=1,'FEN 2019'!F566," ")</f>
        <v>Aprovizionare cu apa si canalizare</v>
      </c>
      <c r="P147" s="308" t="s">
        <v>1350</v>
      </c>
      <c r="Q147" s="308" t="s">
        <v>1344</v>
      </c>
      <c r="R147" s="308" t="s">
        <v>1344</v>
      </c>
      <c r="S147" s="306" t="s">
        <v>1350</v>
      </c>
      <c r="T147" s="128" t="str">
        <f>IF('FEN 2019'!A566=1,'FEN 2019'!G566," ")</f>
        <v>Primaria Sarata Galbena</v>
      </c>
      <c r="U147" s="298" t="str">
        <f>IF('FEN 2019'!A566=1,'FEN 2019'!E566, " ")</f>
        <v>Sarata Galbena</v>
      </c>
      <c r="V147" s="298" t="str">
        <f>IF('FEN 2019'!A566, 'FEN 2019'!H566, " ")</f>
        <v>Hîncești</v>
      </c>
      <c r="W147" s="295">
        <f>IF('FEN 2019'!A566=1, 'FEN 2019'!I566, 0)</f>
        <v>23163098.100000001</v>
      </c>
      <c r="X147" s="295">
        <f>IF('FEN 2019'!A566=1, 'FEN 2019'!K566, 0)</f>
        <v>3474464.7149999999</v>
      </c>
      <c r="Y147" s="296">
        <f t="shared" si="87"/>
        <v>0.15</v>
      </c>
      <c r="Z147" s="295">
        <f>IF('FEN 2019'!A566=1, 'FEN 2019'!J566, 0)</f>
        <v>21353246</v>
      </c>
      <c r="AA147" s="296">
        <f t="shared" si="88"/>
        <v>0.92186485192151379</v>
      </c>
      <c r="AB147" s="295">
        <f>IF('FEN 2019'!A566=1, 'FEN 2019'!L566, 0)</f>
        <v>13300000</v>
      </c>
      <c r="AC147" s="296">
        <f t="shared" si="89"/>
        <v>0.57418916686278676</v>
      </c>
      <c r="AD147" s="295">
        <f>IF('FEN 2019'!A566=1, 'FEN 2019'!M566, 0)</f>
        <v>8053246</v>
      </c>
      <c r="AE147" s="296">
        <f t="shared" si="90"/>
        <v>0.34767568505872709</v>
      </c>
      <c r="AF147" s="295">
        <f>IF('FEN 2019'!A566=1, 'FEN 2019'!N566, 0)</f>
        <v>1809852.1000000015</v>
      </c>
      <c r="AG147" s="296">
        <f t="shared" si="91"/>
        <v>7.8135148078486164E-2</v>
      </c>
      <c r="AH147" s="296">
        <f t="shared" si="92"/>
        <v>0.72418916686278678</v>
      </c>
    </row>
    <row r="148" spans="1:34" ht="20.100000000000001" customHeight="1">
      <c r="A148" s="128">
        <v>146</v>
      </c>
      <c r="B148" s="128">
        <f>IF('FEN 2019'!$A573=1,'FEN 2019'!B573, " ")</f>
        <v>2013</v>
      </c>
      <c r="C148" s="128">
        <f>IF('FEN 2019'!$A573=1,'FEN 2019'!C573, " ")</f>
        <v>2014</v>
      </c>
      <c r="D148" s="301" t="str">
        <f t="shared" si="86"/>
        <v xml:space="preserve"> </v>
      </c>
      <c r="E148" s="301" t="str">
        <f t="shared" si="86"/>
        <v xml:space="preserve"> </v>
      </c>
      <c r="F148" s="301" t="str">
        <f t="shared" si="86"/>
        <v>1</v>
      </c>
      <c r="G148" s="301" t="str">
        <f t="shared" si="86"/>
        <v>1</v>
      </c>
      <c r="H148" s="301" t="str">
        <f t="shared" si="86"/>
        <v xml:space="preserve"> </v>
      </c>
      <c r="I148" s="301" t="str">
        <f t="shared" si="86"/>
        <v xml:space="preserve"> </v>
      </c>
      <c r="J148" s="301" t="str">
        <f t="shared" si="86"/>
        <v xml:space="preserve"> </v>
      </c>
      <c r="K148" s="301" t="str">
        <f t="shared" si="86"/>
        <v xml:space="preserve"> </v>
      </c>
      <c r="L148" s="301" t="str">
        <f t="shared" si="86"/>
        <v xml:space="preserve"> </v>
      </c>
      <c r="M148" s="296" t="str">
        <f t="shared" si="82"/>
        <v xml:space="preserve"> </v>
      </c>
      <c r="N148" s="296" t="str">
        <f t="shared" si="84"/>
        <v xml:space="preserve"> </v>
      </c>
      <c r="O148" s="494" t="str">
        <f>IF('FEN 2019'!A573=1,'FEN 2019'!F573," ")</f>
        <v>Alimentare cu apa și canalizare</v>
      </c>
      <c r="P148" s="308" t="s">
        <v>1350</v>
      </c>
      <c r="Q148" s="308" t="s">
        <v>1344</v>
      </c>
      <c r="R148" s="308" t="s">
        <v>1344</v>
      </c>
      <c r="S148" s="306" t="s">
        <v>1350</v>
      </c>
      <c r="T148" s="128" t="str">
        <f>IF('FEN 2019'!A573=1,'FEN 2019'!G573," ")</f>
        <v>Primăria Lăpușna, Hîncești</v>
      </c>
      <c r="U148" s="298" t="str">
        <f>IF('FEN 2019'!A573=1,'FEN 2019'!E573, " ")</f>
        <v>Lapusna</v>
      </c>
      <c r="V148" s="298" t="str">
        <f>IF('FEN 2019'!A573, 'FEN 2019'!H573, " ")</f>
        <v>Hîncești</v>
      </c>
      <c r="W148" s="295">
        <f>IF('FEN 2019'!A573=1, 'FEN 2019'!I573, 0)</f>
        <v>27795999</v>
      </c>
      <c r="X148" s="295">
        <f>IF('FEN 2019'!A573=1, 'FEN 2019'!K573, 0)</f>
        <v>4169399.85</v>
      </c>
      <c r="Y148" s="296">
        <f t="shared" si="87"/>
        <v>0.15</v>
      </c>
      <c r="Z148" s="295">
        <f>IF('FEN 2019'!A573=1, 'FEN 2019'!J573, 0)</f>
        <v>20000000</v>
      </c>
      <c r="AA148" s="296">
        <f t="shared" si="88"/>
        <v>0.71952801552482426</v>
      </c>
      <c r="AB148" s="295">
        <f>IF('FEN 2019'!A573=1, 'FEN 2019'!L573, 0)</f>
        <v>18889121.43</v>
      </c>
      <c r="AC148" s="296">
        <f t="shared" si="89"/>
        <v>0.67956260287676651</v>
      </c>
      <c r="AD148" s="295">
        <f>IF('FEN 2019'!A573=1, 'FEN 2019'!M573, 0)</f>
        <v>1110878.5700000003</v>
      </c>
      <c r="AE148" s="296">
        <f t="shared" si="90"/>
        <v>3.9965412648057738E-2</v>
      </c>
      <c r="AF148" s="295">
        <f>IF('FEN 2019'!A573=1, 'FEN 2019'!N573, 0)</f>
        <v>7795999</v>
      </c>
      <c r="AG148" s="296">
        <f t="shared" si="91"/>
        <v>0.28047198447517574</v>
      </c>
      <c r="AH148" s="296">
        <f t="shared" si="92"/>
        <v>0.82956260287676664</v>
      </c>
    </row>
    <row r="149" spans="1:34" ht="20.100000000000001" customHeight="1">
      <c r="A149" s="128">
        <v>147</v>
      </c>
      <c r="B149" s="128">
        <f>IF('FEN 2019'!$A577=1,'FEN 2019'!B577, " ")</f>
        <v>2014</v>
      </c>
      <c r="C149" s="128">
        <f>IF('FEN 2019'!$A577=1,'FEN 2019'!C577, " ")</f>
        <v>2018</v>
      </c>
      <c r="D149" s="301" t="str">
        <f t="shared" si="86"/>
        <v xml:space="preserve"> </v>
      </c>
      <c r="E149" s="301" t="str">
        <f t="shared" si="86"/>
        <v xml:space="preserve"> </v>
      </c>
      <c r="F149" s="301" t="str">
        <f t="shared" si="86"/>
        <v xml:space="preserve"> </v>
      </c>
      <c r="G149" s="301" t="str">
        <f t="shared" si="86"/>
        <v>1</v>
      </c>
      <c r="H149" s="301" t="str">
        <f t="shared" si="86"/>
        <v>1</v>
      </c>
      <c r="I149" s="301" t="str">
        <f t="shared" si="86"/>
        <v>1</v>
      </c>
      <c r="J149" s="301" t="str">
        <f t="shared" si="86"/>
        <v>1</v>
      </c>
      <c r="K149" s="301" t="str">
        <f t="shared" si="86"/>
        <v>1</v>
      </c>
      <c r="L149" s="301" t="str">
        <f t="shared" si="86"/>
        <v xml:space="preserve"> </v>
      </c>
      <c r="M149" s="296" t="str">
        <f t="shared" si="82"/>
        <v xml:space="preserve"> </v>
      </c>
      <c r="N149" s="296" t="str">
        <f t="shared" si="84"/>
        <v xml:space="preserve"> </v>
      </c>
      <c r="O149" s="494" t="str">
        <f>IF('FEN 2019'!A577=1,'FEN 2019'!F577," ")</f>
        <v>Alimentarea cu apa potabila si canalizare a populatiei satului Țipala si satului Budai</v>
      </c>
      <c r="P149" s="308" t="s">
        <v>1350</v>
      </c>
      <c r="Q149" s="308" t="s">
        <v>1344</v>
      </c>
      <c r="R149" s="308" t="s">
        <v>1344</v>
      </c>
      <c r="S149" s="306" t="s">
        <v>1350</v>
      </c>
      <c r="T149" s="128" t="str">
        <f>IF('FEN 2019'!A577=1,'FEN 2019'!G577," ")</f>
        <v>Primaria comunei Tipala, r. Ialoveni</v>
      </c>
      <c r="U149" s="298" t="str">
        <f>IF('FEN 2019'!A577=1,'FEN 2019'!E577, " ")</f>
        <v>Tipala</v>
      </c>
      <c r="V149" s="298" t="str">
        <f>IF('FEN 2019'!A577, 'FEN 2019'!H577, " ")</f>
        <v>Ialoveni</v>
      </c>
      <c r="W149" s="295">
        <f>IF('FEN 2019'!A577=1, 'FEN 2019'!I577, 0)</f>
        <v>5495143</v>
      </c>
      <c r="X149" s="295">
        <f>IF('FEN 2019'!A577=1, 'FEN 2019'!K577, 0)</f>
        <v>824271.45</v>
      </c>
      <c r="Y149" s="296">
        <f t="shared" si="87"/>
        <v>0.15</v>
      </c>
      <c r="Z149" s="295">
        <f>IF('FEN 2019'!A577=1, 'FEN 2019'!J577, 0)</f>
        <v>4829375</v>
      </c>
      <c r="AA149" s="296">
        <f t="shared" si="88"/>
        <v>0.87884428121342795</v>
      </c>
      <c r="AB149" s="295">
        <f>IF('FEN 2019'!A577=1, 'FEN 2019'!L577, 0)</f>
        <v>2282937.5</v>
      </c>
      <c r="AC149" s="296">
        <f t="shared" si="89"/>
        <v>0.41544642241339308</v>
      </c>
      <c r="AD149" s="295">
        <f>IF('FEN 2019'!A577=1, 'FEN 2019'!M577, 0)</f>
        <v>2546437.5</v>
      </c>
      <c r="AE149" s="296">
        <f t="shared" si="90"/>
        <v>0.46339785880003487</v>
      </c>
      <c r="AF149" s="295">
        <f>IF('FEN 2019'!A577=1, 'FEN 2019'!N577, 0)</f>
        <v>665768</v>
      </c>
      <c r="AG149" s="296">
        <f t="shared" si="91"/>
        <v>0.12115571878657207</v>
      </c>
      <c r="AH149" s="296">
        <f t="shared" si="92"/>
        <v>0.56544642241339305</v>
      </c>
    </row>
    <row r="150" spans="1:34" ht="20.100000000000001" customHeight="1">
      <c r="A150" s="128">
        <v>148</v>
      </c>
      <c r="B150" s="128">
        <f>IF('FEN 2019'!$A581=1,'FEN 2019'!B581, " ")</f>
        <v>2014</v>
      </c>
      <c r="C150" s="128">
        <f>IF('FEN 2019'!$A581=1,'FEN 2019'!C581, " ")</f>
        <v>2016</v>
      </c>
      <c r="D150" s="301" t="str">
        <f t="shared" si="86"/>
        <v xml:space="preserve"> </v>
      </c>
      <c r="E150" s="301" t="str">
        <f t="shared" si="86"/>
        <v xml:space="preserve"> </v>
      </c>
      <c r="F150" s="301" t="str">
        <f t="shared" si="86"/>
        <v xml:space="preserve"> </v>
      </c>
      <c r="G150" s="301" t="str">
        <f t="shared" si="86"/>
        <v>1</v>
      </c>
      <c r="H150" s="301" t="str">
        <f t="shared" si="86"/>
        <v>1</v>
      </c>
      <c r="I150" s="301" t="str">
        <f t="shared" si="86"/>
        <v>1</v>
      </c>
      <c r="J150" s="301" t="str">
        <f t="shared" si="86"/>
        <v xml:space="preserve"> </v>
      </c>
      <c r="K150" s="301" t="str">
        <f t="shared" si="86"/>
        <v xml:space="preserve"> </v>
      </c>
      <c r="L150" s="301" t="str">
        <f t="shared" si="86"/>
        <v xml:space="preserve"> </v>
      </c>
      <c r="M150" s="296" t="str">
        <f t="shared" si="82"/>
        <v xml:space="preserve"> </v>
      </c>
      <c r="N150" s="296" t="str">
        <f t="shared" si="84"/>
        <v xml:space="preserve"> </v>
      </c>
      <c r="O150" s="494" t="str">
        <f>IF('FEN 2019'!A581=1,'FEN 2019'!F581," ")</f>
        <v>Construcţia sistemului de canalizare în s. Mileştii Mici r. Ialoveni</v>
      </c>
      <c r="P150" s="308" t="s">
        <v>1350</v>
      </c>
      <c r="Q150" s="308" t="s">
        <v>1350</v>
      </c>
      <c r="R150" s="308" t="s">
        <v>1344</v>
      </c>
      <c r="S150" s="306" t="s">
        <v>1350</v>
      </c>
      <c r="T150" s="128" t="str">
        <f>IF('FEN 2019'!A581=1,'FEN 2019'!G581," ")</f>
        <v>Consiliul raional Ialoveni</v>
      </c>
      <c r="U150" s="298" t="str">
        <f>IF('FEN 2019'!A581=1,'FEN 2019'!E581, " ")</f>
        <v>Milestii Mici</v>
      </c>
      <c r="V150" s="298" t="str">
        <f>IF('FEN 2019'!A581, 'FEN 2019'!H581, " ")</f>
        <v>Ialoveni</v>
      </c>
      <c r="W150" s="295">
        <f>IF('FEN 2019'!A581=1, 'FEN 2019'!I581, 0)</f>
        <v>4300000</v>
      </c>
      <c r="X150" s="295">
        <f>IF('FEN 2019'!A581=1, 'FEN 2019'!K581, 0)</f>
        <v>645000</v>
      </c>
      <c r="Y150" s="296">
        <f t="shared" si="87"/>
        <v>0.15</v>
      </c>
      <c r="Z150" s="295">
        <f>IF('FEN 2019'!A581=1, 'FEN 2019'!J581, 0)</f>
        <v>2500000</v>
      </c>
      <c r="AA150" s="296">
        <f t="shared" si="88"/>
        <v>0.58139534883720934</v>
      </c>
      <c r="AB150" s="295">
        <f>IF('FEN 2019'!A581=1, 'FEN 2019'!L581, 0)</f>
        <v>700000</v>
      </c>
      <c r="AC150" s="296">
        <f t="shared" si="89"/>
        <v>0.16279069767441862</v>
      </c>
      <c r="AD150" s="295">
        <f>IF('FEN 2019'!A581=1, 'FEN 2019'!M581, 0)</f>
        <v>1800000</v>
      </c>
      <c r="AE150" s="296">
        <f t="shared" si="90"/>
        <v>0.41860465116279072</v>
      </c>
      <c r="AF150" s="295">
        <f>IF('FEN 2019'!A581=1, 'FEN 2019'!N581, 0)</f>
        <v>1800000</v>
      </c>
      <c r="AG150" s="296">
        <f t="shared" si="91"/>
        <v>0.41860465116279072</v>
      </c>
      <c r="AH150" s="296">
        <f t="shared" si="92"/>
        <v>0.31279069767441858</v>
      </c>
    </row>
    <row r="151" spans="1:34" ht="20.100000000000001" customHeight="1">
      <c r="A151" s="128">
        <v>149</v>
      </c>
      <c r="B151" s="128">
        <f>IF('FEN 2019'!$A584=1,'FEN 2019'!B584, " ")</f>
        <v>2017</v>
      </c>
      <c r="C151" s="128">
        <f>IF('FEN 2019'!$A584=1,'FEN 2019'!C584, " ")</f>
        <v>2017</v>
      </c>
      <c r="D151" s="301" t="str">
        <f t="shared" si="86"/>
        <v xml:space="preserve"> </v>
      </c>
      <c r="E151" s="301" t="str">
        <f t="shared" si="86"/>
        <v xml:space="preserve"> </v>
      </c>
      <c r="F151" s="301" t="str">
        <f t="shared" si="86"/>
        <v xml:space="preserve"> </v>
      </c>
      <c r="G151" s="301" t="str">
        <f t="shared" si="86"/>
        <v xml:space="preserve"> </v>
      </c>
      <c r="H151" s="301" t="str">
        <f t="shared" si="86"/>
        <v xml:space="preserve"> </v>
      </c>
      <c r="I151" s="301" t="str">
        <f t="shared" si="86"/>
        <v xml:space="preserve"> </v>
      </c>
      <c r="J151" s="301" t="str">
        <f t="shared" si="86"/>
        <v>1</v>
      </c>
      <c r="K151" s="301" t="str">
        <f t="shared" si="86"/>
        <v xml:space="preserve"> </v>
      </c>
      <c r="L151" s="301" t="str">
        <f t="shared" si="86"/>
        <v xml:space="preserve"> </v>
      </c>
      <c r="M151" s="296" t="str">
        <f t="shared" si="82"/>
        <v xml:space="preserve"> </v>
      </c>
      <c r="N151" s="296">
        <f t="shared" si="84"/>
        <v>0.15</v>
      </c>
      <c r="O151" s="494" t="str">
        <f>IF('FEN 2019'!A584=1,'FEN 2019'!F584," ")</f>
        <v xml:space="preserve">Elaborarea Planului General de Alimentare cu Apa si Sanitatie ( Compartimentul 2.Sanitatie)       </v>
      </c>
      <c r="P151" s="308" t="s">
        <v>1350</v>
      </c>
      <c r="Q151" s="308" t="s">
        <v>1350</v>
      </c>
      <c r="R151" s="308" t="s">
        <v>1344</v>
      </c>
      <c r="S151" s="308" t="s">
        <v>1344</v>
      </c>
      <c r="T151" s="128" t="str">
        <f>IF('FEN 2019'!A584=1,'FEN 2019'!G584," ")</f>
        <v>Consiliul raional Ialoveni</v>
      </c>
      <c r="U151" s="298" t="str">
        <f>IF('FEN 2019'!A584=1,'FEN 2019'!E584, " ")</f>
        <v>Ialoveni Raion</v>
      </c>
      <c r="V151" s="298" t="str">
        <f>IF('FEN 2019'!A584, 'FEN 2019'!H584, " ")</f>
        <v>Ialoveni</v>
      </c>
      <c r="W151" s="295">
        <f>IF('FEN 2019'!A584=1, 'FEN 2019'!I584, 0)</f>
        <v>2180202</v>
      </c>
      <c r="X151" s="295">
        <f>IF('FEN 2019'!A584=1, 'FEN 2019'!K584, 0)</f>
        <v>327030.3</v>
      </c>
      <c r="Y151" s="296">
        <f t="shared" si="87"/>
        <v>0.15</v>
      </c>
      <c r="Z151" s="295">
        <f>IF('FEN 2019'!A584=1, 'FEN 2019'!J584, 0)</f>
        <v>1015326</v>
      </c>
      <c r="AA151" s="296">
        <f t="shared" si="88"/>
        <v>0.46570271928931356</v>
      </c>
      <c r="AB151" s="295">
        <f>IF('FEN 2019'!A584=1, 'FEN 2019'!L584, 0)</f>
        <v>0</v>
      </c>
      <c r="AC151" s="296">
        <f t="shared" si="89"/>
        <v>0</v>
      </c>
      <c r="AD151" s="295">
        <f>IF('FEN 2019'!A584=1, 'FEN 2019'!M584, 0)</f>
        <v>0</v>
      </c>
      <c r="AE151" s="296">
        <f t="shared" si="90"/>
        <v>0</v>
      </c>
      <c r="AF151" s="295">
        <f>IF('FEN 2019'!A584=1, 'FEN 2019'!N584, 0)</f>
        <v>0</v>
      </c>
      <c r="AG151" s="296">
        <f t="shared" si="91"/>
        <v>0</v>
      </c>
      <c r="AH151" s="296">
        <f t="shared" si="92"/>
        <v>0.15</v>
      </c>
    </row>
    <row r="152" spans="1:34" ht="20.100000000000001" customHeight="1">
      <c r="A152" s="128">
        <v>150</v>
      </c>
      <c r="B152" s="128">
        <f>IF('FEN 2019'!$A586=1,'FEN 2019'!B586, " ")</f>
        <v>2012</v>
      </c>
      <c r="C152" s="128">
        <f>IF('FEN 2019'!$A586=1,'FEN 2019'!C586, " ")</f>
        <v>2016</v>
      </c>
      <c r="D152" s="301" t="str">
        <f t="shared" si="86"/>
        <v xml:space="preserve"> </v>
      </c>
      <c r="E152" s="301" t="str">
        <f t="shared" si="86"/>
        <v>1</v>
      </c>
      <c r="F152" s="301" t="str">
        <f t="shared" si="86"/>
        <v>1</v>
      </c>
      <c r="G152" s="301" t="str">
        <f t="shared" si="86"/>
        <v>1</v>
      </c>
      <c r="H152" s="301" t="str">
        <f t="shared" si="86"/>
        <v>1</v>
      </c>
      <c r="I152" s="301" t="str">
        <f t="shared" si="86"/>
        <v>1</v>
      </c>
      <c r="J152" s="301" t="str">
        <f t="shared" si="86"/>
        <v xml:space="preserve"> </v>
      </c>
      <c r="K152" s="301" t="str">
        <f t="shared" si="86"/>
        <v xml:space="preserve"> </v>
      </c>
      <c r="L152" s="301" t="str">
        <f t="shared" si="86"/>
        <v xml:space="preserve"> </v>
      </c>
      <c r="M152" s="296" t="str">
        <f t="shared" si="82"/>
        <v xml:space="preserve"> </v>
      </c>
      <c r="N152" s="296" t="str">
        <f t="shared" si="84"/>
        <v xml:space="preserve"> </v>
      </c>
      <c r="O152" s="494" t="str">
        <f>IF('FEN 2019'!A586=1,'FEN 2019'!F586," ")</f>
        <v xml:space="preserve">Construcția sistemului de canalizare și stației de epurare în s. Sociteni                          </v>
      </c>
      <c r="P152" s="308" t="s">
        <v>1350</v>
      </c>
      <c r="Q152" s="308" t="s">
        <v>1350</v>
      </c>
      <c r="R152" s="308" t="s">
        <v>1344</v>
      </c>
      <c r="S152" s="308" t="s">
        <v>1344</v>
      </c>
      <c r="T152" s="128" t="str">
        <f>IF('FEN 2019'!A586=1,'FEN 2019'!G586," ")</f>
        <v>Primăria Sociteni, r. Ialoveni</v>
      </c>
      <c r="U152" s="298" t="str">
        <f>IF('FEN 2019'!A586=1,'FEN 2019'!E586, " ")</f>
        <v>Sociteni</v>
      </c>
      <c r="V152" s="298" t="str">
        <f>IF('FEN 2019'!A586, 'FEN 2019'!H586, " ")</f>
        <v>Ialoveni</v>
      </c>
      <c r="W152" s="295">
        <f>IF('FEN 2019'!A586=1, 'FEN 2019'!I586, 0)</f>
        <v>15724613</v>
      </c>
      <c r="X152" s="295">
        <f>IF('FEN 2019'!A586=1, 'FEN 2019'!K586, 0)</f>
        <v>2358691.9500000002</v>
      </c>
      <c r="Y152" s="296">
        <f t="shared" si="87"/>
        <v>0.15000000000000002</v>
      </c>
      <c r="Z152" s="295">
        <f>IF('FEN 2019'!A586=1, 'FEN 2019'!J586, 0)</f>
        <v>7500000</v>
      </c>
      <c r="AA152" s="296">
        <f t="shared" si="88"/>
        <v>0.47695927397386506</v>
      </c>
      <c r="AB152" s="295">
        <f>IF('FEN 2019'!A586=1, 'FEN 2019'!L586, 0)</f>
        <v>6147058.8200000003</v>
      </c>
      <c r="AC152" s="296">
        <f t="shared" si="89"/>
        <v>0.39091956158157914</v>
      </c>
      <c r="AD152" s="295">
        <f>IF('FEN 2019'!A586=1, 'FEN 2019'!M586, 0)</f>
        <v>1352941.1799999997</v>
      </c>
      <c r="AE152" s="296">
        <f t="shared" si="90"/>
        <v>8.6039712392285889E-2</v>
      </c>
      <c r="AF152" s="295">
        <f>IF('FEN 2019'!A586=1, 'FEN 2019'!N586, 0)</f>
        <v>8224613</v>
      </c>
      <c r="AG152" s="296">
        <f t="shared" si="91"/>
        <v>0.52304072602613494</v>
      </c>
      <c r="AH152" s="296">
        <f t="shared" si="92"/>
        <v>0.54091956158157917</v>
      </c>
    </row>
    <row r="153" spans="1:34" ht="20.100000000000001" customHeight="1">
      <c r="A153" s="128">
        <v>151</v>
      </c>
      <c r="B153" s="128">
        <f>IF('FEN 2019'!$A592=1,'FEN 2019'!B592, " ")</f>
        <v>2016</v>
      </c>
      <c r="C153" s="128">
        <f>IF('FEN 2019'!$A592=1,'FEN 2019'!C592, " ")</f>
        <v>2018</v>
      </c>
      <c r="D153" s="301" t="str">
        <f t="shared" ref="D153:L158" si="93">IF(AND($B153&gt;=D$2-$C153+$B153,$C153&lt;=D$2+$C153-$B153),"1"," ")</f>
        <v xml:space="preserve"> </v>
      </c>
      <c r="E153" s="301" t="str">
        <f t="shared" si="93"/>
        <v xml:space="preserve"> </v>
      </c>
      <c r="F153" s="301" t="str">
        <f t="shared" si="93"/>
        <v xml:space="preserve"> </v>
      </c>
      <c r="G153" s="301" t="str">
        <f t="shared" si="93"/>
        <v xml:space="preserve"> </v>
      </c>
      <c r="H153" s="301" t="str">
        <f t="shared" si="93"/>
        <v xml:space="preserve"> </v>
      </c>
      <c r="I153" s="301" t="str">
        <f t="shared" si="93"/>
        <v>1</v>
      </c>
      <c r="J153" s="301" t="str">
        <f t="shared" si="93"/>
        <v>1</v>
      </c>
      <c r="K153" s="301" t="str">
        <f t="shared" si="93"/>
        <v>1</v>
      </c>
      <c r="L153" s="301" t="str">
        <f t="shared" si="93"/>
        <v xml:space="preserve"> </v>
      </c>
      <c r="M153" s="296" t="str">
        <f t="shared" si="82"/>
        <v xml:space="preserve"> </v>
      </c>
      <c r="N153" s="296">
        <f t="shared" si="84"/>
        <v>0.2988187477129135</v>
      </c>
      <c r="O153" s="494" t="str">
        <f>IF('FEN 2019'!A592=1,'FEN 2019'!F592," ")</f>
        <v xml:space="preserve">Construcţia reţelelor de canalizare cu scurgere gravitaţională şi a staţiilor intermediare de pompare a apelor menagere, în sector Albeni (nr. 3), sector Bozu (nr. 4) şi sector Huţuleuca (nr.5) or. Ialoveni                                                 </v>
      </c>
      <c r="P153" s="308" t="s">
        <v>1350</v>
      </c>
      <c r="Q153" s="308" t="s">
        <v>1350</v>
      </c>
      <c r="R153" s="308" t="s">
        <v>1344</v>
      </c>
      <c r="S153" s="306" t="s">
        <v>1350</v>
      </c>
      <c r="T153" s="128" t="str">
        <f>IF('FEN 2019'!A592=1,'FEN 2019'!G592," ")</f>
        <v>Primăria or. Ialoveni</v>
      </c>
      <c r="U153" s="298" t="str">
        <f>IF('FEN 2019'!A592=1,'FEN 2019'!E592, " ")</f>
        <v>Ialoveni</v>
      </c>
      <c r="V153" s="298" t="str">
        <f>IF('FEN 2019'!A592, 'FEN 2019'!H592, " ")</f>
        <v>Ialoveni</v>
      </c>
      <c r="W153" s="295">
        <f>IF('FEN 2019'!A592=1, 'FEN 2019'!I592, 0)</f>
        <v>18150822</v>
      </c>
      <c r="X153" s="295">
        <f>IF('FEN 2019'!A592=1, 'FEN 2019'!K592, 0)</f>
        <v>2722623.3</v>
      </c>
      <c r="Y153" s="296">
        <f t="shared" si="87"/>
        <v>0.15</v>
      </c>
      <c r="Z153" s="295">
        <f>IF('FEN 2019'!A592=1, 'FEN 2019'!J592, 0)</f>
        <v>4695995</v>
      </c>
      <c r="AA153" s="296">
        <f t="shared" si="88"/>
        <v>0.25872078961492762</v>
      </c>
      <c r="AB153" s="295">
        <f>IF('FEN 2019'!A592=1, 'FEN 2019'!L592, 0)</f>
        <v>2701182.6</v>
      </c>
      <c r="AC153" s="296">
        <f t="shared" si="89"/>
        <v>0.14881874771291351</v>
      </c>
      <c r="AD153" s="295">
        <f>IF('FEN 2019'!A592=1, 'FEN 2019'!M592, 0)</f>
        <v>1994812.4</v>
      </c>
      <c r="AE153" s="296">
        <f t="shared" si="90"/>
        <v>0.10990204190201414</v>
      </c>
      <c r="AF153" s="295">
        <f>IF('FEN 2019'!A592=1, 'FEN 2019'!N592, 0)</f>
        <v>13454827</v>
      </c>
      <c r="AG153" s="296">
        <f t="shared" si="91"/>
        <v>0.74127921038507238</v>
      </c>
      <c r="AH153" s="296">
        <f t="shared" si="92"/>
        <v>0.2988187477129135</v>
      </c>
    </row>
    <row r="154" spans="1:34" ht="20.100000000000001" customHeight="1">
      <c r="A154" s="128">
        <v>152</v>
      </c>
      <c r="B154" s="128">
        <f>IF('FEN 2019'!$A595=1,'FEN 2019'!B595, " ")</f>
        <v>2016</v>
      </c>
      <c r="C154" s="128">
        <f>IF('FEN 2019'!$A595=1,'FEN 2019'!C595, " ")</f>
        <v>2016</v>
      </c>
      <c r="D154" s="301" t="str">
        <f t="shared" si="93"/>
        <v xml:space="preserve"> </v>
      </c>
      <c r="E154" s="301" t="str">
        <f t="shared" si="93"/>
        <v xml:space="preserve"> </v>
      </c>
      <c r="F154" s="301" t="str">
        <f t="shared" si="93"/>
        <v xml:space="preserve"> </v>
      </c>
      <c r="G154" s="301" t="str">
        <f t="shared" si="93"/>
        <v xml:space="preserve"> </v>
      </c>
      <c r="H154" s="301" t="str">
        <f t="shared" si="93"/>
        <v xml:space="preserve"> </v>
      </c>
      <c r="I154" s="301" t="str">
        <f t="shared" si="93"/>
        <v>1</v>
      </c>
      <c r="J154" s="301" t="str">
        <f t="shared" si="93"/>
        <v xml:space="preserve"> </v>
      </c>
      <c r="K154" s="301" t="str">
        <f t="shared" si="93"/>
        <v xml:space="preserve"> </v>
      </c>
      <c r="L154" s="301" t="str">
        <f t="shared" si="93"/>
        <v xml:space="preserve"> </v>
      </c>
      <c r="M154" s="296" t="str">
        <f t="shared" si="82"/>
        <v xml:space="preserve"> </v>
      </c>
      <c r="N154" s="296">
        <f t="shared" si="84"/>
        <v>0.20598568560171188</v>
      </c>
      <c r="O154" s="494" t="str">
        <f>IF('FEN 2019'!A595=1,'FEN 2019'!F595," ")</f>
        <v>Instalații de epurare și rețele exterioare de canalizare în s. Bardar, r. Ialoveni</v>
      </c>
      <c r="P154" s="308" t="s">
        <v>1350</v>
      </c>
      <c r="Q154" s="308" t="s">
        <v>1350</v>
      </c>
      <c r="R154" s="308" t="s">
        <v>1344</v>
      </c>
      <c r="S154" s="308" t="s">
        <v>1344</v>
      </c>
      <c r="T154" s="128" t="str">
        <f>IF('FEN 2019'!A595=1,'FEN 2019'!G595," ")</f>
        <v>Primăria Bardar, r.Ialoveni</v>
      </c>
      <c r="U154" s="298" t="str">
        <f>IF('FEN 2019'!A595=1,'FEN 2019'!E595, " ")</f>
        <v>Bardar</v>
      </c>
      <c r="V154" s="298" t="str">
        <f>IF('FEN 2019'!A595, 'FEN 2019'!H595, " ")</f>
        <v>Ialoveni</v>
      </c>
      <c r="W154" s="295">
        <f>IF('FEN 2019'!A595=1, 'FEN 2019'!I595, 0)</f>
        <v>17856085.52</v>
      </c>
      <c r="X154" s="295">
        <f>IF('FEN 2019'!A595=1, 'FEN 2019'!K595, 0)</f>
        <v>2678412.8279999997</v>
      </c>
      <c r="Y154" s="296">
        <f t="shared" si="87"/>
        <v>0.15</v>
      </c>
      <c r="Z154" s="295">
        <f>IF('FEN 2019'!A595=1, 'FEN 2019'!J595, 0)</f>
        <v>1000000</v>
      </c>
      <c r="AA154" s="296">
        <f t="shared" si="88"/>
        <v>5.600331600562361E-2</v>
      </c>
      <c r="AB154" s="295">
        <f>IF('FEN 2019'!A595=1, 'FEN 2019'!L595, 0)</f>
        <v>999685.19</v>
      </c>
      <c r="AC154" s="296">
        <f t="shared" si="89"/>
        <v>5.5985685601711882E-2</v>
      </c>
      <c r="AD154" s="295">
        <f>IF('FEN 2019'!A595=1, 'FEN 2019'!M595, 0)</f>
        <v>314.81000000005588</v>
      </c>
      <c r="AE154" s="296">
        <f t="shared" si="90"/>
        <v>1.7630403911733499E-5</v>
      </c>
      <c r="AF154" s="295">
        <f>IF('FEN 2019'!A595=1, 'FEN 2019'!N595, 0)</f>
        <v>16856085.52</v>
      </c>
      <c r="AG154" s="296">
        <f t="shared" si="91"/>
        <v>0.94399668399437642</v>
      </c>
      <c r="AH154" s="296">
        <f t="shared" si="92"/>
        <v>0.20598568560171188</v>
      </c>
    </row>
    <row r="155" spans="1:34" ht="20.100000000000001" customHeight="1">
      <c r="A155" s="128">
        <v>153</v>
      </c>
      <c r="B155" s="128">
        <f>IF('FEN 2019'!$A597=1,'FEN 2019'!B597, " ")</f>
        <v>2016</v>
      </c>
      <c r="C155" s="128">
        <f>IF('FEN 2019'!$A597=1,'FEN 2019'!C597, " ")</f>
        <v>2016</v>
      </c>
      <c r="D155" s="301" t="str">
        <f t="shared" si="93"/>
        <v xml:space="preserve"> </v>
      </c>
      <c r="E155" s="301" t="str">
        <f t="shared" si="93"/>
        <v xml:space="preserve"> </v>
      </c>
      <c r="F155" s="301" t="str">
        <f t="shared" si="93"/>
        <v xml:space="preserve"> </v>
      </c>
      <c r="G155" s="301" t="str">
        <f t="shared" si="93"/>
        <v xml:space="preserve"> </v>
      </c>
      <c r="H155" s="301" t="str">
        <f t="shared" si="93"/>
        <v xml:space="preserve"> </v>
      </c>
      <c r="I155" s="301" t="str">
        <f t="shared" si="93"/>
        <v>1</v>
      </c>
      <c r="J155" s="301" t="str">
        <f t="shared" si="93"/>
        <v xml:space="preserve"> </v>
      </c>
      <c r="K155" s="301" t="str">
        <f t="shared" si="93"/>
        <v xml:space="preserve"> </v>
      </c>
      <c r="L155" s="301" t="str">
        <f t="shared" si="93"/>
        <v xml:space="preserve"> </v>
      </c>
      <c r="M155" s="296" t="str">
        <f t="shared" si="82"/>
        <v xml:space="preserve"> </v>
      </c>
      <c r="N155" s="296">
        <f t="shared" si="84"/>
        <v>0.26877320794407633</v>
      </c>
      <c r="O155" s="494" t="str">
        <f>IF('FEN 2019'!A597=1,'FEN 2019'!F597," ")</f>
        <v>Rețele de canalizare cu stația de epurare din s. Văratic, r. Ialoveni</v>
      </c>
      <c r="P155" s="308" t="s">
        <v>1350</v>
      </c>
      <c r="Q155" s="308" t="s">
        <v>1350</v>
      </c>
      <c r="R155" s="308" t="s">
        <v>1344</v>
      </c>
      <c r="S155" s="308" t="s">
        <v>1344</v>
      </c>
      <c r="T155" s="128" t="str">
        <f>IF('FEN 2019'!A597=1,'FEN 2019'!G597," ")</f>
        <v>Primăria Văratic, r. Ialoveni</v>
      </c>
      <c r="U155" s="298" t="str">
        <f>IF('FEN 2019'!A597=1,'FEN 2019'!E597, " ")</f>
        <v>Varatec</v>
      </c>
      <c r="V155" s="298" t="str">
        <f>IF('FEN 2019'!A597, 'FEN 2019'!H597, " ")</f>
        <v>Ialoveni</v>
      </c>
      <c r="W155" s="295">
        <f>IF('FEN 2019'!A597=1, 'FEN 2019'!I597, 0)</f>
        <v>7577470</v>
      </c>
      <c r="X155" s="295">
        <f>IF('FEN 2019'!A597=1, 'FEN 2019'!K597, 0)</f>
        <v>1136620.5</v>
      </c>
      <c r="Y155" s="296">
        <f t="shared" si="87"/>
        <v>0.15</v>
      </c>
      <c r="Z155" s="295">
        <f>IF('FEN 2019'!A597=1, 'FEN 2019'!J597, 0)</f>
        <v>1000000</v>
      </c>
      <c r="AA155" s="296">
        <f t="shared" si="88"/>
        <v>0.13197016946289461</v>
      </c>
      <c r="AB155" s="295">
        <f>IF('FEN 2019'!A597=1, 'FEN 2019'!L597, 0)</f>
        <v>900000.42</v>
      </c>
      <c r="AC155" s="296">
        <f t="shared" si="89"/>
        <v>0.11877320794407632</v>
      </c>
      <c r="AD155" s="295">
        <f>IF('FEN 2019'!A597=1, 'FEN 2019'!M597, 0)</f>
        <v>99999.579999999958</v>
      </c>
      <c r="AE155" s="296">
        <f t="shared" si="90"/>
        <v>1.319696151881828E-2</v>
      </c>
      <c r="AF155" s="295">
        <f>IF('FEN 2019'!A597=1, 'FEN 2019'!N597, 0)</f>
        <v>6577470</v>
      </c>
      <c r="AG155" s="296">
        <f t="shared" si="91"/>
        <v>0.86802983053710536</v>
      </c>
      <c r="AH155" s="296">
        <f t="shared" si="92"/>
        <v>0.26877320794407633</v>
      </c>
    </row>
    <row r="156" spans="1:34" ht="20.100000000000001" customHeight="1">
      <c r="A156" s="128">
        <v>154</v>
      </c>
      <c r="B156" s="128">
        <f>IF('FEN 2019'!$A599=1,'FEN 2019'!B599, " ")</f>
        <v>2015</v>
      </c>
      <c r="C156" s="128">
        <f>IF('FEN 2019'!$A599=1,'FEN 2019'!C599, " ")</f>
        <v>2018</v>
      </c>
      <c r="D156" s="301" t="str">
        <f t="shared" si="93"/>
        <v xml:space="preserve"> </v>
      </c>
      <c r="E156" s="301" t="str">
        <f t="shared" si="93"/>
        <v xml:space="preserve"> </v>
      </c>
      <c r="F156" s="301" t="str">
        <f t="shared" si="93"/>
        <v xml:space="preserve"> </v>
      </c>
      <c r="G156" s="301" t="str">
        <f t="shared" si="93"/>
        <v xml:space="preserve"> </v>
      </c>
      <c r="H156" s="301" t="str">
        <f t="shared" si="93"/>
        <v>1</v>
      </c>
      <c r="I156" s="301" t="str">
        <f t="shared" si="93"/>
        <v>1</v>
      </c>
      <c r="J156" s="301" t="str">
        <f t="shared" si="93"/>
        <v>1</v>
      </c>
      <c r="K156" s="301" t="str">
        <f t="shared" si="93"/>
        <v>1</v>
      </c>
      <c r="L156" s="301" t="str">
        <f t="shared" si="93"/>
        <v xml:space="preserve"> </v>
      </c>
      <c r="M156" s="296" t="str">
        <f t="shared" si="82"/>
        <v xml:space="preserve"> </v>
      </c>
      <c r="N156" s="296" t="str">
        <f t="shared" si="84"/>
        <v xml:space="preserve"> </v>
      </c>
      <c r="O156" s="494" t="str">
        <f>IF('FEN 2019'!A599=1,'FEN 2019'!F599," ")</f>
        <v xml:space="preserve">Construcția sistemului de epurare și canalizare a s. Dănceni                               </v>
      </c>
      <c r="P156" s="308" t="s">
        <v>1350</v>
      </c>
      <c r="Q156" s="308" t="s">
        <v>1350</v>
      </c>
      <c r="R156" s="308" t="s">
        <v>1344</v>
      </c>
      <c r="S156" s="308" t="s">
        <v>1344</v>
      </c>
      <c r="T156" s="128" t="str">
        <f>IF('FEN 2019'!A599=1,'FEN 2019'!G599," ")</f>
        <v>Primăria Dănceni, r. Ialoveni</v>
      </c>
      <c r="U156" s="298" t="str">
        <f>IF('FEN 2019'!A599=1,'FEN 2019'!E599, " ")</f>
        <v>Danceni</v>
      </c>
      <c r="V156" s="298" t="str">
        <f>IF('FEN 2019'!A599, 'FEN 2019'!H599, " ")</f>
        <v>Ialoveni</v>
      </c>
      <c r="W156" s="295">
        <f>IF('FEN 2019'!A599=1, 'FEN 2019'!I599, 0)</f>
        <v>22539034</v>
      </c>
      <c r="X156" s="295">
        <f>IF('FEN 2019'!A599=1, 'FEN 2019'!K599, 0)</f>
        <v>3380855.1</v>
      </c>
      <c r="Y156" s="296">
        <f t="shared" si="87"/>
        <v>0.15</v>
      </c>
      <c r="Z156" s="295">
        <f>IF('FEN 2019'!A599=1, 'FEN 2019'!J599, 0)</f>
        <v>8129049</v>
      </c>
      <c r="AA156" s="296">
        <f t="shared" si="88"/>
        <v>0.3606653683560706</v>
      </c>
      <c r="AB156" s="295">
        <f>IF('FEN 2019'!A599=1, 'FEN 2019'!L599, 0)</f>
        <v>7702323.0800000001</v>
      </c>
      <c r="AC156" s="296">
        <f t="shared" si="89"/>
        <v>0.34173261728963183</v>
      </c>
      <c r="AD156" s="295">
        <f>IF('FEN 2019'!A599=1, 'FEN 2019'!M599, 0)</f>
        <v>426725.91999999993</v>
      </c>
      <c r="AE156" s="296">
        <f t="shared" si="90"/>
        <v>1.8932751066438779E-2</v>
      </c>
      <c r="AF156" s="295">
        <f>IF('FEN 2019'!A599=1, 'FEN 2019'!N599, 0)</f>
        <v>14409985</v>
      </c>
      <c r="AG156" s="296">
        <f t="shared" si="91"/>
        <v>0.63933463164392934</v>
      </c>
      <c r="AH156" s="296">
        <f t="shared" si="92"/>
        <v>0.49173261728963186</v>
      </c>
    </row>
    <row r="157" spans="1:34" ht="20.100000000000001" customHeight="1">
      <c r="A157" s="128">
        <v>155</v>
      </c>
      <c r="B157" s="128">
        <f>IF('FEN 2019'!$A605=1,'FEN 2019'!B605, " ")</f>
        <v>2014</v>
      </c>
      <c r="C157" s="128">
        <f>IF('FEN 2019'!$A605=1,'FEN 2019'!C605, " ")</f>
        <v>2019</v>
      </c>
      <c r="D157" s="301" t="str">
        <f t="shared" si="93"/>
        <v xml:space="preserve"> </v>
      </c>
      <c r="E157" s="301" t="str">
        <f t="shared" si="93"/>
        <v xml:space="preserve"> </v>
      </c>
      <c r="F157" s="301" t="str">
        <f t="shared" si="93"/>
        <v xml:space="preserve"> </v>
      </c>
      <c r="G157" s="301" t="str">
        <f t="shared" si="93"/>
        <v>1</v>
      </c>
      <c r="H157" s="301" t="str">
        <f t="shared" si="93"/>
        <v>1</v>
      </c>
      <c r="I157" s="301" t="str">
        <f t="shared" si="93"/>
        <v>1</v>
      </c>
      <c r="J157" s="301" t="str">
        <f t="shared" si="93"/>
        <v>1</v>
      </c>
      <c r="K157" s="301" t="str">
        <f t="shared" si="93"/>
        <v>1</v>
      </c>
      <c r="L157" s="301" t="str">
        <f t="shared" si="93"/>
        <v>1</v>
      </c>
      <c r="M157" s="296" t="str">
        <f t="shared" si="82"/>
        <v xml:space="preserve"> </v>
      </c>
      <c r="N157" s="296" t="str">
        <f t="shared" si="84"/>
        <v xml:space="preserve"> </v>
      </c>
      <c r="O157" s="494" t="str">
        <f>IF('FEN 2019'!A605=1,'FEN 2019'!F605," ")</f>
        <v xml:space="preserve">Construcția apeductului magistral de la punctul de racordare din orașul Ialoveni spre satele Sociteni, Dănceni, Suruceni, Nimoreni și Malcoci                                        </v>
      </c>
      <c r="P157" s="308" t="s">
        <v>1350</v>
      </c>
      <c r="Q157" s="308" t="s">
        <v>1344</v>
      </c>
      <c r="R157" s="308" t="s">
        <v>1350</v>
      </c>
      <c r="S157" s="306" t="s">
        <v>1350</v>
      </c>
      <c r="T157" s="128" t="str">
        <f>IF('FEN 2019'!A605=1,'FEN 2019'!G605," ")</f>
        <v xml:space="preserve">Primăria Nimoreni, r. Ialoveni </v>
      </c>
      <c r="U157" s="298" t="str">
        <f>IF('FEN 2019'!A605=1,'FEN 2019'!E605, " ")</f>
        <v>Nimoreni</v>
      </c>
      <c r="V157" s="298" t="str">
        <f>IF('FEN 2019'!A605, 'FEN 2019'!H605, " ")</f>
        <v>Ialoveni</v>
      </c>
      <c r="W157" s="295">
        <f>IF('FEN 2019'!A605=1, 'FEN 2019'!I605, 0)</f>
        <v>25119899</v>
      </c>
      <c r="X157" s="295">
        <f>IF('FEN 2019'!A605=1, 'FEN 2019'!K605, 0)</f>
        <v>3767984.85</v>
      </c>
      <c r="Y157" s="296">
        <f t="shared" si="87"/>
        <v>0.15</v>
      </c>
      <c r="Z157" s="295">
        <f>IF('FEN 2019'!A605=1, 'FEN 2019'!J605, 0)</f>
        <v>10200000</v>
      </c>
      <c r="AA157" s="296">
        <f t="shared" si="88"/>
        <v>0.40605258802991206</v>
      </c>
      <c r="AB157" s="295">
        <f>IF('FEN 2019'!A605=1, 'FEN 2019'!L605, 0)</f>
        <v>4500000</v>
      </c>
      <c r="AC157" s="296">
        <f t="shared" si="89"/>
        <v>0.17914084766025531</v>
      </c>
      <c r="AD157" s="295">
        <f>IF('FEN 2019'!A605=1, 'FEN 2019'!M605, 0)</f>
        <v>5700000</v>
      </c>
      <c r="AE157" s="296">
        <f t="shared" si="90"/>
        <v>0.22691174036965675</v>
      </c>
      <c r="AF157" s="295">
        <f>IF('FEN 2019'!A605=1, 'FEN 2019'!N605, 0)</f>
        <v>14919899</v>
      </c>
      <c r="AG157" s="296">
        <f t="shared" si="91"/>
        <v>0.59394741197008794</v>
      </c>
      <c r="AH157" s="296">
        <f t="shared" si="92"/>
        <v>0.32914084766025531</v>
      </c>
    </row>
    <row r="158" spans="1:34" ht="20.100000000000001" customHeight="1">
      <c r="A158" s="128">
        <v>156</v>
      </c>
      <c r="B158" s="128">
        <f>IF('FEN 2019'!$A610=1,'FEN 2019'!B610, " ")</f>
        <v>2014</v>
      </c>
      <c r="C158" s="128">
        <f>IF('FEN 2019'!$A610=1,'FEN 2019'!C610, " ")</f>
        <v>2016</v>
      </c>
      <c r="D158" s="301" t="str">
        <f t="shared" si="93"/>
        <v xml:space="preserve"> </v>
      </c>
      <c r="E158" s="301" t="str">
        <f t="shared" si="93"/>
        <v xml:space="preserve"> </v>
      </c>
      <c r="F158" s="301" t="str">
        <f t="shared" si="93"/>
        <v xml:space="preserve"> </v>
      </c>
      <c r="G158" s="301" t="str">
        <f t="shared" si="93"/>
        <v>1</v>
      </c>
      <c r="H158" s="301" t="str">
        <f t="shared" si="93"/>
        <v>1</v>
      </c>
      <c r="I158" s="301" t="str">
        <f t="shared" si="93"/>
        <v>1</v>
      </c>
      <c r="J158" s="301" t="str">
        <f t="shared" si="93"/>
        <v xml:space="preserve"> </v>
      </c>
      <c r="K158" s="301" t="str">
        <f t="shared" si="93"/>
        <v xml:space="preserve"> </v>
      </c>
      <c r="L158" s="301" t="str">
        <f t="shared" si="93"/>
        <v xml:space="preserve"> </v>
      </c>
      <c r="M158" s="296" t="str">
        <f t="shared" si="82"/>
        <v xml:space="preserve"> </v>
      </c>
      <c r="N158" s="296" t="str">
        <f t="shared" si="84"/>
        <v xml:space="preserve"> </v>
      </c>
      <c r="O158" s="494" t="str">
        <f>IF('FEN 2019'!A610=1,'FEN 2019'!F610," ")</f>
        <v>Construcția sistemului de aprovizionare cu apă și canalizare în s.Văsieni, r.Ialoveni</v>
      </c>
      <c r="P158" s="308" t="s">
        <v>1350</v>
      </c>
      <c r="Q158" s="308" t="s">
        <v>1344</v>
      </c>
      <c r="R158" s="308" t="s">
        <v>1344</v>
      </c>
      <c r="S158" s="306" t="s">
        <v>1350</v>
      </c>
      <c r="T158" s="128" t="str">
        <f>IF('FEN 2019'!A610=1,'FEN 2019'!G610," ")</f>
        <v>Primăria Văsieni r.Ialoveni</v>
      </c>
      <c r="U158" s="298" t="str">
        <f>IF('FEN 2019'!A610=1,'FEN 2019'!E610, " ")</f>
        <v>Vasieni</v>
      </c>
      <c r="V158" s="298" t="str">
        <f>IF('FEN 2019'!A610, 'FEN 2019'!H610, " ")</f>
        <v>Ialoveni</v>
      </c>
      <c r="W158" s="295">
        <f>IF('FEN 2019'!A610=1, 'FEN 2019'!I610, 0)</f>
        <v>8241717</v>
      </c>
      <c r="X158" s="295">
        <f>IF('FEN 2019'!A610=1, 'FEN 2019'!K610, 0)</f>
        <v>1236257.55</v>
      </c>
      <c r="Y158" s="296">
        <f t="shared" si="87"/>
        <v>0.15</v>
      </c>
      <c r="Z158" s="295">
        <f>IF('FEN 2019'!A610=1, 'FEN 2019'!J610, 0)</f>
        <v>7434842</v>
      </c>
      <c r="AA158" s="296">
        <f t="shared" si="88"/>
        <v>0.90209867676844524</v>
      </c>
      <c r="AB158" s="295">
        <f>IF('FEN 2019'!A610=1, 'FEN 2019'!L610, 0)</f>
        <v>4495179.42</v>
      </c>
      <c r="AC158" s="296">
        <f t="shared" si="89"/>
        <v>0.54541783223083251</v>
      </c>
      <c r="AD158" s="295">
        <f>IF('FEN 2019'!A610=1, 'FEN 2019'!M610, 0)</f>
        <v>2939662.58</v>
      </c>
      <c r="AE158" s="296">
        <f t="shared" si="90"/>
        <v>0.35668084453761273</v>
      </c>
      <c r="AF158" s="295">
        <f>IF('FEN 2019'!A610=1, 'FEN 2019'!N610, 0)</f>
        <v>806875</v>
      </c>
      <c r="AG158" s="296">
        <f t="shared" si="91"/>
        <v>9.7901323231554788E-2</v>
      </c>
      <c r="AH158" s="296">
        <f t="shared" si="92"/>
        <v>0.69541783223083242</v>
      </c>
    </row>
    <row r="159" spans="1:34" ht="20.100000000000001" customHeight="1">
      <c r="A159" s="128">
        <v>157</v>
      </c>
      <c r="B159" s="128">
        <f>IF('FEN 2019'!$A616=1,'FEN 2019'!B616, " ")</f>
        <v>2013</v>
      </c>
      <c r="C159" s="128">
        <f>IF('FEN 2019'!$A616=1,'FEN 2019'!C616, " ")</f>
        <v>2016</v>
      </c>
      <c r="D159" s="301" t="str">
        <f t="shared" ref="D159:L165" si="94">IF(AND($B159&gt;=D$2-$C159+$B159,$C159&lt;=D$2+$C159-$B159),"1"," ")</f>
        <v xml:space="preserve"> </v>
      </c>
      <c r="E159" s="301" t="str">
        <f t="shared" si="94"/>
        <v xml:space="preserve"> </v>
      </c>
      <c r="F159" s="301" t="str">
        <f t="shared" si="94"/>
        <v>1</v>
      </c>
      <c r="G159" s="301" t="str">
        <f t="shared" si="94"/>
        <v>1</v>
      </c>
      <c r="H159" s="301" t="str">
        <f t="shared" si="94"/>
        <v>1</v>
      </c>
      <c r="I159" s="301" t="str">
        <f t="shared" si="94"/>
        <v>1</v>
      </c>
      <c r="J159" s="301" t="str">
        <f t="shared" si="94"/>
        <v xml:space="preserve"> </v>
      </c>
      <c r="K159" s="301" t="str">
        <f t="shared" si="94"/>
        <v xml:space="preserve"> </v>
      </c>
      <c r="L159" s="301" t="str">
        <f t="shared" si="94"/>
        <v xml:space="preserve"> </v>
      </c>
      <c r="M159" s="296" t="str">
        <f t="shared" si="82"/>
        <v xml:space="preserve"> </v>
      </c>
      <c r="N159" s="296" t="str">
        <f t="shared" si="84"/>
        <v xml:space="preserve"> </v>
      </c>
      <c r="O159" s="494" t="str">
        <f>IF('FEN 2019'!A616=1,'FEN 2019'!F616," ")</f>
        <v xml:space="preserve">Construcția rețelelor de canalizare și a stației de epurare din s. Răzeni, r. Ialoveni </v>
      </c>
      <c r="P159" s="308" t="s">
        <v>1350</v>
      </c>
      <c r="Q159" s="308" t="s">
        <v>1350</v>
      </c>
      <c r="R159" s="308" t="s">
        <v>1344</v>
      </c>
      <c r="S159" s="308" t="s">
        <v>1344</v>
      </c>
      <c r="T159" s="128" t="str">
        <f>IF('FEN 2019'!A616=1,'FEN 2019'!G616," ")</f>
        <v>Primăria com. Răzeni, r. Ialoveni</v>
      </c>
      <c r="U159" s="298" t="str">
        <f>IF('FEN 2019'!A616=1,'FEN 2019'!E616, " ")</f>
        <v>Razeni</v>
      </c>
      <c r="V159" s="298" t="str">
        <f>IF('FEN 2019'!A616, 'FEN 2019'!H616, " ")</f>
        <v>Ialoveni</v>
      </c>
      <c r="W159" s="295">
        <f>IF('FEN 2019'!A616=1, 'FEN 2019'!I616, 0)</f>
        <v>22995494</v>
      </c>
      <c r="X159" s="295">
        <f>IF('FEN 2019'!A616=1, 'FEN 2019'!K616, 0)</f>
        <v>3449324.1</v>
      </c>
      <c r="Y159" s="296">
        <f t="shared" si="87"/>
        <v>0.15</v>
      </c>
      <c r="Z159" s="295">
        <f>IF('FEN 2019'!A616=1, 'FEN 2019'!J616, 0)</f>
        <v>3500000</v>
      </c>
      <c r="AA159" s="296">
        <f t="shared" si="88"/>
        <v>0.15220373173979215</v>
      </c>
      <c r="AB159" s="295">
        <f>IF('FEN 2019'!A616=1, 'FEN 2019'!L616, 0)</f>
        <v>3500000</v>
      </c>
      <c r="AC159" s="296">
        <f t="shared" si="89"/>
        <v>0.15220373173979215</v>
      </c>
      <c r="AD159" s="295">
        <f>IF('FEN 2019'!A616=1, 'FEN 2019'!M616, 0)</f>
        <v>0</v>
      </c>
      <c r="AE159" s="296">
        <f t="shared" si="90"/>
        <v>0</v>
      </c>
      <c r="AF159" s="295">
        <f>IF('FEN 2019'!A616=1, 'FEN 2019'!N616, 0)</f>
        <v>19495494</v>
      </c>
      <c r="AG159" s="296">
        <f t="shared" si="91"/>
        <v>0.84779626826020782</v>
      </c>
      <c r="AH159" s="296">
        <f t="shared" si="92"/>
        <v>0.30220373173979215</v>
      </c>
    </row>
    <row r="160" spans="1:34" ht="20.100000000000001" customHeight="1">
      <c r="A160" s="128">
        <v>158</v>
      </c>
      <c r="B160" s="128">
        <f>IF('FEN 2019'!$A620=1,'FEN 2019'!B620, " ")</f>
        <v>2013</v>
      </c>
      <c r="C160" s="128">
        <f>IF('FEN 2019'!$A620=1,'FEN 2019'!C620, " ")</f>
        <v>2019</v>
      </c>
      <c r="D160" s="301" t="str">
        <f t="shared" si="94"/>
        <v xml:space="preserve"> </v>
      </c>
      <c r="E160" s="301" t="str">
        <f t="shared" si="94"/>
        <v xml:space="preserve"> </v>
      </c>
      <c r="F160" s="301" t="str">
        <f t="shared" si="94"/>
        <v>1</v>
      </c>
      <c r="G160" s="301" t="str">
        <f t="shared" si="94"/>
        <v>1</v>
      </c>
      <c r="H160" s="301" t="str">
        <f t="shared" si="94"/>
        <v>1</v>
      </c>
      <c r="I160" s="301" t="str">
        <f t="shared" si="94"/>
        <v>1</v>
      </c>
      <c r="J160" s="301" t="str">
        <f t="shared" si="94"/>
        <v>1</v>
      </c>
      <c r="K160" s="301" t="str">
        <f t="shared" si="94"/>
        <v>1</v>
      </c>
      <c r="L160" s="301" t="str">
        <f t="shared" si="94"/>
        <v>1</v>
      </c>
      <c r="M160" s="296" t="str">
        <f t="shared" si="82"/>
        <v xml:space="preserve"> </v>
      </c>
      <c r="N160" s="296" t="str">
        <f t="shared" si="84"/>
        <v xml:space="preserve"> </v>
      </c>
      <c r="O160" s="494" t="str">
        <f>IF('FEN 2019'!A620=1,'FEN 2019'!F620," ")</f>
        <v>Construcția sistemului de canalizare și stației de epurare</v>
      </c>
      <c r="P160" s="308" t="s">
        <v>1350</v>
      </c>
      <c r="Q160" s="308" t="s">
        <v>1350</v>
      </c>
      <c r="R160" s="308" t="s">
        <v>1344</v>
      </c>
      <c r="S160" s="308" t="s">
        <v>1344</v>
      </c>
      <c r="T160" s="128" t="str">
        <f>IF('FEN 2019'!A620=1,'FEN 2019'!G620," ")</f>
        <v>Primăria Costești, r. Ialoveni</v>
      </c>
      <c r="U160" s="298" t="str">
        <f>IF('FEN 2019'!A620=1,'FEN 2019'!E620, " ")</f>
        <v>Costesti</v>
      </c>
      <c r="V160" s="298" t="str">
        <f>IF('FEN 2019'!A620, 'FEN 2019'!H620, " ")</f>
        <v>Ialoveni</v>
      </c>
      <c r="W160" s="295">
        <f>IF('FEN 2019'!A620=1, 'FEN 2019'!I620, 0)</f>
        <v>34955861</v>
      </c>
      <c r="X160" s="295">
        <f>IF('FEN 2019'!A620=1, 'FEN 2019'!K620, 0)</f>
        <v>5243379.1500000004</v>
      </c>
      <c r="Y160" s="296">
        <f t="shared" ref="Y160:Y171" si="95">X160/W160</f>
        <v>0.15000000000000002</v>
      </c>
      <c r="Z160" s="295">
        <f>IF('FEN 2019'!A620=1, 'FEN 2019'!J620, 0)</f>
        <v>25000000</v>
      </c>
      <c r="AA160" s="296">
        <f t="shared" ref="AA160:AA171" si="96">Z160/W160</f>
        <v>0.71518764764512599</v>
      </c>
      <c r="AB160" s="295">
        <f>IF('FEN 2019'!A620=1, 'FEN 2019'!L620, 0)</f>
        <v>18546061</v>
      </c>
      <c r="AC160" s="296">
        <f t="shared" ref="AC160:AC171" si="97">AB160/W160</f>
        <v>0.53055654958692045</v>
      </c>
      <c r="AD160" s="295">
        <f>IF('FEN 2019'!A620=1, 'FEN 2019'!M620, 0)</f>
        <v>6453939</v>
      </c>
      <c r="AE160" s="296">
        <f t="shared" ref="AE160:AE171" si="98">AD160/W160</f>
        <v>0.18463109805820546</v>
      </c>
      <c r="AF160" s="295">
        <f>IF('FEN 2019'!A620=1, 'FEN 2019'!N620, 0)</f>
        <v>9955861</v>
      </c>
      <c r="AG160" s="296">
        <f t="shared" ref="AG160:AG171" si="99">AF160/W160</f>
        <v>0.28481235235487407</v>
      </c>
      <c r="AH160" s="296">
        <f t="shared" ref="AH160:AH171" si="100">(AB160+X160)/W160</f>
        <v>0.68055654958692047</v>
      </c>
    </row>
    <row r="161" spans="1:34" ht="20.100000000000001" customHeight="1">
      <c r="A161" s="128">
        <v>159</v>
      </c>
      <c r="B161" s="128">
        <f>IF('FEN 2019'!$A626=1,'FEN 2019'!B626, " ")</f>
        <v>2013</v>
      </c>
      <c r="C161" s="128">
        <f>IF('FEN 2019'!$A626=1,'FEN 2019'!C626, " ")</f>
        <v>2014</v>
      </c>
      <c r="D161" s="301" t="str">
        <f t="shared" si="94"/>
        <v xml:space="preserve"> </v>
      </c>
      <c r="E161" s="301" t="str">
        <f t="shared" si="94"/>
        <v xml:space="preserve"> </v>
      </c>
      <c r="F161" s="301" t="str">
        <f t="shared" si="94"/>
        <v>1</v>
      </c>
      <c r="G161" s="301" t="str">
        <f t="shared" si="94"/>
        <v>1</v>
      </c>
      <c r="H161" s="301" t="str">
        <f t="shared" si="94"/>
        <v xml:space="preserve"> </v>
      </c>
      <c r="I161" s="301" t="str">
        <f t="shared" si="94"/>
        <v xml:space="preserve"> </v>
      </c>
      <c r="J161" s="301" t="str">
        <f t="shared" si="94"/>
        <v xml:space="preserve"> </v>
      </c>
      <c r="K161" s="301" t="str">
        <f t="shared" si="94"/>
        <v xml:space="preserve"> </v>
      </c>
      <c r="L161" s="301" t="str">
        <f t="shared" si="94"/>
        <v xml:space="preserve"> </v>
      </c>
      <c r="M161" s="296" t="str">
        <f t="shared" si="82"/>
        <v xml:space="preserve"> </v>
      </c>
      <c r="N161" s="296" t="str">
        <f t="shared" si="84"/>
        <v xml:space="preserve"> </v>
      </c>
      <c r="O161" s="494" t="str">
        <f>IF('FEN 2019'!A626=1,'FEN 2019'!F626," ")</f>
        <v xml:space="preserve">Instalatii de epurare sI retele de canalizare  </v>
      </c>
      <c r="P161" s="308" t="s">
        <v>1350</v>
      </c>
      <c r="Q161" s="308" t="s">
        <v>1350</v>
      </c>
      <c r="R161" s="308" t="s">
        <v>1344</v>
      </c>
      <c r="S161" s="308" t="s">
        <v>1344</v>
      </c>
      <c r="T161" s="128" t="str">
        <f>IF('FEN 2019'!A626=1,'FEN 2019'!G626," ")</f>
        <v>Primăria s. Horești, r. Ialoveni</v>
      </c>
      <c r="U161" s="298" t="str">
        <f>IF('FEN 2019'!A626=1,'FEN 2019'!E626, " ")</f>
        <v>Horesti</v>
      </c>
      <c r="V161" s="298" t="str">
        <f>IF('FEN 2019'!A626, 'FEN 2019'!H626, " ")</f>
        <v>Ialoveni</v>
      </c>
      <c r="W161" s="295">
        <f>IF('FEN 2019'!A626=1, 'FEN 2019'!I626, 0)</f>
        <v>3922381</v>
      </c>
      <c r="X161" s="295">
        <f>IF('FEN 2019'!A626=1, 'FEN 2019'!K626, 0)</f>
        <v>588357.15</v>
      </c>
      <c r="Y161" s="296">
        <f t="shared" si="95"/>
        <v>0.15</v>
      </c>
      <c r="Z161" s="295">
        <f>IF('FEN 2019'!A626=1, 'FEN 2019'!J626, 0)</f>
        <v>3500000</v>
      </c>
      <c r="AA161" s="296">
        <f t="shared" si="96"/>
        <v>0.89231515245459325</v>
      </c>
      <c r="AB161" s="295">
        <f>IF('FEN 2019'!A626=1, 'FEN 2019'!L626, 0)</f>
        <v>1781501.07</v>
      </c>
      <c r="AC161" s="296">
        <f t="shared" si="97"/>
        <v>0.45418868539287743</v>
      </c>
      <c r="AD161" s="295">
        <f>IF('FEN 2019'!A626=1, 'FEN 2019'!M626, 0)</f>
        <v>1718498.93</v>
      </c>
      <c r="AE161" s="296">
        <f t="shared" si="98"/>
        <v>0.43812646706171582</v>
      </c>
      <c r="AF161" s="295">
        <f>IF('FEN 2019'!A626=1, 'FEN 2019'!N626, 0)</f>
        <v>422381</v>
      </c>
      <c r="AG161" s="296">
        <f t="shared" si="99"/>
        <v>0.10768484754540673</v>
      </c>
      <c r="AH161" s="296">
        <f t="shared" si="100"/>
        <v>0.60418868539287751</v>
      </c>
    </row>
    <row r="162" spans="1:34" ht="20.100000000000001" customHeight="1">
      <c r="A162" s="128">
        <v>160</v>
      </c>
      <c r="B162" s="128">
        <f>IF('FEN 2019'!$A629=1,'FEN 2019'!B629, " ")</f>
        <v>2019</v>
      </c>
      <c r="C162" s="128">
        <f>IF('FEN 2019'!$A629=1,'FEN 2019'!C629, " ")</f>
        <v>2019</v>
      </c>
      <c r="D162" s="301" t="str">
        <f t="shared" si="94"/>
        <v xml:space="preserve"> </v>
      </c>
      <c r="E162" s="301" t="str">
        <f t="shared" si="94"/>
        <v xml:space="preserve"> </v>
      </c>
      <c r="F162" s="301" t="str">
        <f t="shared" si="94"/>
        <v xml:space="preserve"> </v>
      </c>
      <c r="G162" s="301" t="str">
        <f t="shared" si="94"/>
        <v xml:space="preserve"> </v>
      </c>
      <c r="H162" s="301" t="str">
        <f t="shared" si="94"/>
        <v xml:space="preserve"> </v>
      </c>
      <c r="I162" s="301" t="str">
        <f t="shared" si="94"/>
        <v xml:space="preserve"> </v>
      </c>
      <c r="J162" s="301" t="str">
        <f t="shared" si="94"/>
        <v xml:space="preserve"> </v>
      </c>
      <c r="K162" s="301" t="str">
        <f t="shared" si="94"/>
        <v xml:space="preserve"> </v>
      </c>
      <c r="L162" s="301" t="str">
        <f t="shared" si="94"/>
        <v>1</v>
      </c>
      <c r="M162" s="296" t="str">
        <f t="shared" si="82"/>
        <v xml:space="preserve"> </v>
      </c>
      <c r="N162" s="296">
        <f t="shared" si="84"/>
        <v>0.15</v>
      </c>
      <c r="O162" s="494" t="str">
        <f>IF('FEN 2019'!A629=1,'FEN 2019'!F629," ")</f>
        <v xml:space="preserve">Reabilitarea retelelor de alimentare cu apa si canalizare, amplasarea statiei e epurare si a blocului sanitar pentru manastire   </v>
      </c>
      <c r="P162" s="308" t="s">
        <v>1350</v>
      </c>
      <c r="Q162" s="308" t="s">
        <v>1344</v>
      </c>
      <c r="R162" s="308" t="s">
        <v>1344</v>
      </c>
      <c r="S162" s="308" t="s">
        <v>1344</v>
      </c>
      <c r="T162" s="128" t="str">
        <f>IF('FEN 2019'!A629=1,'FEN 2019'!G629," ")</f>
        <v xml:space="preserve">Manastirea "Sf. Mare Mucenic Gheorghe"       </v>
      </c>
      <c r="U162" s="298" t="str">
        <f>IF('FEN 2019'!A629=1,'FEN 2019'!E629, " ")</f>
        <v>Manastire</v>
      </c>
      <c r="V162" s="298" t="str">
        <f>IF('FEN 2019'!A629, 'FEN 2019'!H629, " ")</f>
        <v>Ialoveni</v>
      </c>
      <c r="W162" s="295">
        <f>IF('FEN 2019'!A629=1, 'FEN 2019'!I629, 0)</f>
        <v>2933960</v>
      </c>
      <c r="X162" s="295">
        <f>IF('FEN 2019'!A629=1, 'FEN 2019'!K629, 0)</f>
        <v>440094</v>
      </c>
      <c r="Y162" s="296">
        <f t="shared" si="95"/>
        <v>0.15</v>
      </c>
      <c r="Z162" s="295">
        <f>IF('FEN 2019'!A629=1, 'FEN 2019'!J629, 0)</f>
        <v>2493866</v>
      </c>
      <c r="AA162" s="296">
        <f t="shared" si="96"/>
        <v>0.85</v>
      </c>
      <c r="AB162" s="295">
        <f>IF('FEN 2019'!A629=1, 'FEN 2019'!L629, 0)</f>
        <v>0</v>
      </c>
      <c r="AC162" s="296">
        <f t="shared" si="97"/>
        <v>0</v>
      </c>
      <c r="AD162" s="295">
        <f>IF('FEN 2019'!A629=1, 'FEN 2019'!M629, 0)</f>
        <v>2493866</v>
      </c>
      <c r="AE162" s="296">
        <f t="shared" si="98"/>
        <v>0.85</v>
      </c>
      <c r="AF162" s="295">
        <f>IF('FEN 2019'!A629=1, 'FEN 2019'!N629, 0)</f>
        <v>0</v>
      </c>
      <c r="AG162" s="296">
        <f t="shared" si="99"/>
        <v>0</v>
      </c>
      <c r="AH162" s="296">
        <f t="shared" si="100"/>
        <v>0.15</v>
      </c>
    </row>
    <row r="163" spans="1:34" ht="20.100000000000001" customHeight="1">
      <c r="A163" s="128">
        <v>161</v>
      </c>
      <c r="B163" s="128">
        <f>IF('FEN 2019'!$A630=1,'FEN 2019'!B630, " ")</f>
        <v>2013</v>
      </c>
      <c r="C163" s="128">
        <f>IF('FEN 2019'!$A630=1,'FEN 2019'!C630, " ")</f>
        <v>2018</v>
      </c>
      <c r="D163" s="301" t="str">
        <f t="shared" si="94"/>
        <v xml:space="preserve"> </v>
      </c>
      <c r="E163" s="301" t="str">
        <f t="shared" si="94"/>
        <v xml:space="preserve"> </v>
      </c>
      <c r="F163" s="301" t="str">
        <f t="shared" si="94"/>
        <v>1</v>
      </c>
      <c r="G163" s="301" t="str">
        <f t="shared" si="94"/>
        <v>1</v>
      </c>
      <c r="H163" s="301" t="str">
        <f t="shared" si="94"/>
        <v>1</v>
      </c>
      <c r="I163" s="301" t="str">
        <f t="shared" si="94"/>
        <v>1</v>
      </c>
      <c r="J163" s="301" t="str">
        <f t="shared" si="94"/>
        <v>1</v>
      </c>
      <c r="K163" s="301" t="str">
        <f t="shared" si="94"/>
        <v>1</v>
      </c>
      <c r="L163" s="301" t="str">
        <f t="shared" si="94"/>
        <v xml:space="preserve"> </v>
      </c>
      <c r="M163" s="296" t="str">
        <f t="shared" si="82"/>
        <v xml:space="preserve"> </v>
      </c>
      <c r="N163" s="296" t="str">
        <f t="shared" si="84"/>
        <v xml:space="preserve"> </v>
      </c>
      <c r="O163" s="494" t="str">
        <f>IF('FEN 2019'!A630=1,'FEN 2019'!F630," ")</f>
        <v>Construcţia apeductului magistral Leova -Sîrma - Tochile Răducani -Tomai -Sărata Răzeşi</v>
      </c>
      <c r="P163" s="308" t="s">
        <v>1350</v>
      </c>
      <c r="Q163" s="308" t="s">
        <v>1344</v>
      </c>
      <c r="R163" s="308" t="s">
        <v>1350</v>
      </c>
      <c r="S163" s="306" t="s">
        <v>1350</v>
      </c>
      <c r="T163" s="128" t="str">
        <f>IF('FEN 2019'!A630=1,'FEN 2019'!G630," ")</f>
        <v>Primăria Tomai, r. Leova</v>
      </c>
      <c r="U163" s="298" t="str">
        <f>IF('FEN 2019'!A630=1,'FEN 2019'!E630, " ")</f>
        <v>Tomai</v>
      </c>
      <c r="V163" s="298" t="str">
        <f>IF('FEN 2019'!A630, 'FEN 2019'!H630, " ")</f>
        <v>Leova</v>
      </c>
      <c r="W163" s="295">
        <f>IF('FEN 2019'!A630=1, 'FEN 2019'!I630, 0)</f>
        <v>17507330</v>
      </c>
      <c r="X163" s="295">
        <f>IF('FEN 2019'!A630=1, 'FEN 2019'!K630, 0)</f>
        <v>2626099.5</v>
      </c>
      <c r="Y163" s="296">
        <f t="shared" si="95"/>
        <v>0.15</v>
      </c>
      <c r="Z163" s="295">
        <f>IF('FEN 2019'!A630=1, 'FEN 2019'!J630, 0)</f>
        <v>14000000</v>
      </c>
      <c r="AA163" s="296">
        <f t="shared" si="96"/>
        <v>0.79966505457999593</v>
      </c>
      <c r="AB163" s="295">
        <f>IF('FEN 2019'!A630=1, 'FEN 2019'!L630, 0)</f>
        <v>8876867.379999999</v>
      </c>
      <c r="AC163" s="296">
        <f t="shared" si="97"/>
        <v>0.50703718842336321</v>
      </c>
      <c r="AD163" s="295">
        <f>IF('FEN 2019'!A630=1, 'FEN 2019'!M630, 0)</f>
        <v>5123132.620000001</v>
      </c>
      <c r="AE163" s="296">
        <f t="shared" si="98"/>
        <v>0.29262786615663272</v>
      </c>
      <c r="AF163" s="295">
        <f>IF('FEN 2019'!A630=1, 'FEN 2019'!N630, 0)</f>
        <v>3507330</v>
      </c>
      <c r="AG163" s="296">
        <f t="shared" si="99"/>
        <v>0.20033494542000407</v>
      </c>
      <c r="AH163" s="296">
        <f t="shared" si="100"/>
        <v>0.65703718842336323</v>
      </c>
    </row>
    <row r="164" spans="1:34" ht="20.100000000000001" customHeight="1">
      <c r="A164" s="128">
        <v>162</v>
      </c>
      <c r="B164" s="128">
        <f>IF('FEN 2019'!$A637=1,'FEN 2019'!B637, " ")</f>
        <v>2013</v>
      </c>
      <c r="C164" s="128">
        <f>IF('FEN 2019'!$A637=1,'FEN 2019'!C637, " ")</f>
        <v>2016</v>
      </c>
      <c r="D164" s="301" t="str">
        <f t="shared" si="94"/>
        <v xml:space="preserve"> </v>
      </c>
      <c r="E164" s="301" t="str">
        <f t="shared" si="94"/>
        <v xml:space="preserve"> </v>
      </c>
      <c r="F164" s="301" t="str">
        <f t="shared" si="94"/>
        <v>1</v>
      </c>
      <c r="G164" s="301" t="str">
        <f t="shared" si="94"/>
        <v>1</v>
      </c>
      <c r="H164" s="301" t="str">
        <f t="shared" si="94"/>
        <v>1</v>
      </c>
      <c r="I164" s="301" t="str">
        <f t="shared" si="94"/>
        <v>1</v>
      </c>
      <c r="J164" s="301" t="str">
        <f t="shared" si="94"/>
        <v xml:space="preserve"> </v>
      </c>
      <c r="K164" s="301" t="str">
        <f t="shared" si="94"/>
        <v xml:space="preserve"> </v>
      </c>
      <c r="L164" s="301" t="str">
        <f t="shared" si="94"/>
        <v xml:space="preserve"> </v>
      </c>
      <c r="M164" s="296">
        <f t="shared" si="82"/>
        <v>0.95360447671441362</v>
      </c>
      <c r="N164" s="296" t="str">
        <f t="shared" si="84"/>
        <v xml:space="preserve"> </v>
      </c>
      <c r="O164" s="494" t="str">
        <f>IF('FEN 2019'!A637=1,'FEN 2019'!F637," ")</f>
        <v xml:space="preserve">Construcţia sistemului de alimenatre cu apă şi canalizare </v>
      </c>
      <c r="P164" s="308" t="s">
        <v>1350</v>
      </c>
      <c r="Q164" s="308" t="s">
        <v>1344</v>
      </c>
      <c r="R164" s="308" t="s">
        <v>1344</v>
      </c>
      <c r="S164" s="306" t="s">
        <v>1350</v>
      </c>
      <c r="T164" s="128" t="str">
        <f>IF('FEN 2019'!A637=1,'FEN 2019'!G637," ")</f>
        <v>Primăria Borogani,    r .  Leova</v>
      </c>
      <c r="U164" s="298" t="str">
        <f>IF('FEN 2019'!A637=1,'FEN 2019'!E637, " ")</f>
        <v>Borogani</v>
      </c>
      <c r="V164" s="298" t="str">
        <f>IF('FEN 2019'!A637, 'FEN 2019'!H637, " ")</f>
        <v>Leova</v>
      </c>
      <c r="W164" s="295">
        <f>IF('FEN 2019'!A637=1, 'FEN 2019'!I637, 0)</f>
        <v>11607352</v>
      </c>
      <c r="X164" s="295">
        <f>IF('FEN 2019'!A637=1, 'FEN 2019'!K637, 0)</f>
        <v>1741102.8</v>
      </c>
      <c r="Y164" s="296">
        <f t="shared" si="95"/>
        <v>0.15</v>
      </c>
      <c r="Z164" s="295">
        <f>IF('FEN 2019'!A637=1, 'FEN 2019'!J637, 0)</f>
        <v>10014001</v>
      </c>
      <c r="AA164" s="296">
        <f t="shared" si="96"/>
        <v>0.8627291564863373</v>
      </c>
      <c r="AB164" s="295">
        <f>IF('FEN 2019'!A637=1, 'FEN 2019'!L637, 0)</f>
        <v>9327720.0300000012</v>
      </c>
      <c r="AC164" s="296">
        <f t="shared" si="97"/>
        <v>0.80360447671441348</v>
      </c>
      <c r="AD164" s="295">
        <f>IF('FEN 2019'!A637=1, 'FEN 2019'!M637, 0)</f>
        <v>686280.96999999881</v>
      </c>
      <c r="AE164" s="296">
        <f t="shared" si="98"/>
        <v>5.912467977192376E-2</v>
      </c>
      <c r="AF164" s="295">
        <f>IF('FEN 2019'!A637=1, 'FEN 2019'!N637, 0)</f>
        <v>1593351</v>
      </c>
      <c r="AG164" s="296">
        <f t="shared" si="99"/>
        <v>0.13727084351366273</v>
      </c>
      <c r="AH164" s="296">
        <f t="shared" si="100"/>
        <v>0.95360447671441362</v>
      </c>
    </row>
    <row r="165" spans="1:34" ht="20.100000000000001" customHeight="1">
      <c r="A165" s="128">
        <v>163</v>
      </c>
      <c r="B165" s="128">
        <f>IF('FEN 2019'!$A644=1,'FEN 2019'!B644, " ")</f>
        <v>2014</v>
      </c>
      <c r="C165" s="128">
        <f>IF('FEN 2019'!$A644=1,'FEN 2019'!C644, " ")</f>
        <v>2018</v>
      </c>
      <c r="D165" s="301" t="str">
        <f t="shared" si="94"/>
        <v xml:space="preserve"> </v>
      </c>
      <c r="E165" s="301" t="str">
        <f t="shared" si="94"/>
        <v xml:space="preserve"> </v>
      </c>
      <c r="F165" s="301" t="str">
        <f t="shared" si="94"/>
        <v xml:space="preserve"> </v>
      </c>
      <c r="G165" s="301" t="str">
        <f t="shared" ref="D165:L171" si="101">IF(AND($B165&gt;=G$2-$C165+$B165,$C165&lt;=G$2+$C165-$B165),"1"," ")</f>
        <v>1</v>
      </c>
      <c r="H165" s="301" t="str">
        <f t="shared" si="101"/>
        <v>1</v>
      </c>
      <c r="I165" s="301" t="str">
        <f t="shared" si="101"/>
        <v>1</v>
      </c>
      <c r="J165" s="301" t="str">
        <f t="shared" si="101"/>
        <v>1</v>
      </c>
      <c r="K165" s="301" t="str">
        <f t="shared" si="101"/>
        <v>1</v>
      </c>
      <c r="L165" s="301" t="str">
        <f t="shared" si="101"/>
        <v xml:space="preserve"> </v>
      </c>
      <c r="M165" s="296" t="str">
        <f t="shared" si="82"/>
        <v xml:space="preserve"> </v>
      </c>
      <c r="N165" s="296" t="str">
        <f t="shared" si="84"/>
        <v xml:space="preserve"> </v>
      </c>
      <c r="O165" s="494" t="str">
        <f>IF('FEN 2019'!A644=1,'FEN 2019'!F644," ")</f>
        <v xml:space="preserve">Alimentarea cu apă a satelor din comuna Vozneseni, r. Leova </v>
      </c>
      <c r="P165" s="308" t="s">
        <v>1350</v>
      </c>
      <c r="Q165" s="308" t="s">
        <v>1344</v>
      </c>
      <c r="R165" s="308" t="s">
        <v>1350</v>
      </c>
      <c r="S165" s="306" t="s">
        <v>1350</v>
      </c>
      <c r="T165" s="128" t="str">
        <f>IF('FEN 2019'!A644=1,'FEN 2019'!G644," ")</f>
        <v>Primăria Vozneseni, r. Leova</v>
      </c>
      <c r="U165" s="298" t="str">
        <f>IF('FEN 2019'!A644=1,'FEN 2019'!E644, " ")</f>
        <v>Vozneseni</v>
      </c>
      <c r="V165" s="298" t="str">
        <f>IF('FEN 2019'!A644, 'FEN 2019'!H644, " ")</f>
        <v>Leova</v>
      </c>
      <c r="W165" s="295">
        <f>IF('FEN 2019'!A644=1, 'FEN 2019'!I644, 0)</f>
        <v>9918222</v>
      </c>
      <c r="X165" s="295">
        <f>IF('FEN 2019'!A644=1, 'FEN 2019'!K644, 0)</f>
        <v>1487733.3</v>
      </c>
      <c r="Y165" s="296">
        <f t="shared" si="95"/>
        <v>0.15</v>
      </c>
      <c r="Z165" s="295">
        <f>IF('FEN 2019'!A644=1, 'FEN 2019'!J644, 0)</f>
        <v>4000000</v>
      </c>
      <c r="AA165" s="296">
        <f t="shared" si="96"/>
        <v>0.40329809112963999</v>
      </c>
      <c r="AB165" s="295">
        <f>IF('FEN 2019'!A644=1, 'FEN 2019'!L644, 0)</f>
        <v>3988370.76</v>
      </c>
      <c r="AC165" s="296">
        <f t="shared" si="97"/>
        <v>0.40212557855631781</v>
      </c>
      <c r="AD165" s="295">
        <f>IF('FEN 2019'!A644=1, 'FEN 2019'!M644, 0)</f>
        <v>11629.240000000224</v>
      </c>
      <c r="AE165" s="296">
        <f t="shared" si="98"/>
        <v>1.1725125733221362E-3</v>
      </c>
      <c r="AF165" s="295">
        <f>IF('FEN 2019'!A644=1, 'FEN 2019'!N644, 0)</f>
        <v>5918222</v>
      </c>
      <c r="AG165" s="296">
        <f t="shared" si="99"/>
        <v>0.59670190887036001</v>
      </c>
      <c r="AH165" s="296">
        <f t="shared" si="100"/>
        <v>0.55212557855631783</v>
      </c>
    </row>
    <row r="166" spans="1:34" ht="20.100000000000001" customHeight="1">
      <c r="A166" s="128">
        <v>164</v>
      </c>
      <c r="B166" s="128">
        <f>IF('FEN 2019'!$A650=1,'FEN 2019'!B650, " ")</f>
        <v>2015</v>
      </c>
      <c r="C166" s="128">
        <f>IF('FEN 2019'!$A650=1,'FEN 2019'!C650, " ")</f>
        <v>2016</v>
      </c>
      <c r="D166" s="301" t="str">
        <f t="shared" ref="D166:L166" si="102">IF(AND($B166&gt;=D$2-$C166+$B166,$C166&lt;=D$2+$C166-$B166),"1"," ")</f>
        <v xml:space="preserve"> </v>
      </c>
      <c r="E166" s="301" t="str">
        <f t="shared" si="102"/>
        <v xml:space="preserve"> </v>
      </c>
      <c r="F166" s="301" t="str">
        <f t="shared" si="102"/>
        <v xml:space="preserve"> </v>
      </c>
      <c r="G166" s="301" t="str">
        <f t="shared" si="102"/>
        <v xml:space="preserve"> </v>
      </c>
      <c r="H166" s="301" t="str">
        <f t="shared" si="102"/>
        <v>1</v>
      </c>
      <c r="I166" s="301" t="str">
        <f t="shared" si="102"/>
        <v>1</v>
      </c>
      <c r="J166" s="301" t="str">
        <f t="shared" si="102"/>
        <v xml:space="preserve"> </v>
      </c>
      <c r="K166" s="301" t="str">
        <f t="shared" si="102"/>
        <v xml:space="preserve"> </v>
      </c>
      <c r="L166" s="301" t="str">
        <f t="shared" si="102"/>
        <v xml:space="preserve"> </v>
      </c>
      <c r="M166" s="296" t="str">
        <f t="shared" si="82"/>
        <v xml:space="preserve"> </v>
      </c>
      <c r="N166" s="296" t="str">
        <f t="shared" si="84"/>
        <v xml:space="preserve"> </v>
      </c>
      <c r="O166" s="494" t="str">
        <f>IF('FEN 2019'!A650=1,'FEN 2019'!F650," ")</f>
        <v xml:space="preserve">Construcția rețelelor de apeduct, canalizare și stația de epurare în s. Ceadîr                                                      </v>
      </c>
      <c r="P166" s="308" t="s">
        <v>1350</v>
      </c>
      <c r="Q166" s="308" t="s">
        <v>1344</v>
      </c>
      <c r="R166" s="308" t="s">
        <v>1344</v>
      </c>
      <c r="S166" s="308" t="s">
        <v>1344</v>
      </c>
      <c r="T166" s="128" t="str">
        <f>IF('FEN 2019'!A650=1,'FEN 2019'!G650," ")</f>
        <v>Primăria Ceadîr,                       r Leova</v>
      </c>
      <c r="U166" s="298" t="str">
        <f>IF('FEN 2019'!A650=1,'FEN 2019'!E650, " ")</f>
        <v>Ceadir</v>
      </c>
      <c r="V166" s="298" t="str">
        <f>IF('FEN 2019'!A650, 'FEN 2019'!H650, " ")</f>
        <v>Leova</v>
      </c>
      <c r="W166" s="295">
        <f>IF('FEN 2019'!A650=1, 'FEN 2019'!I650, 0)</f>
        <v>7086220</v>
      </c>
      <c r="X166" s="295">
        <f>IF('FEN 2019'!A650=1, 'FEN 2019'!K650, 0)</f>
        <v>1062933</v>
      </c>
      <c r="Y166" s="296">
        <f t="shared" si="95"/>
        <v>0.15</v>
      </c>
      <c r="Z166" s="295">
        <f>IF('FEN 2019'!A650=1, 'FEN 2019'!J650, 0)</f>
        <v>3500000</v>
      </c>
      <c r="AA166" s="296">
        <f t="shared" si="96"/>
        <v>0.4939163616145138</v>
      </c>
      <c r="AB166" s="295">
        <f>IF('FEN 2019'!A650=1, 'FEN 2019'!L650, 0)</f>
        <v>3077401.96</v>
      </c>
      <c r="AC166" s="296">
        <f t="shared" si="97"/>
        <v>0.43427976551673531</v>
      </c>
      <c r="AD166" s="295">
        <f>IF('FEN 2019'!A650=1, 'FEN 2019'!M650, 0)</f>
        <v>422598.04000000004</v>
      </c>
      <c r="AE166" s="296">
        <f t="shared" si="98"/>
        <v>5.9636596097778508E-2</v>
      </c>
      <c r="AF166" s="295">
        <f>IF('FEN 2019'!A650=1, 'FEN 2019'!N650, 0)</f>
        <v>3586220</v>
      </c>
      <c r="AG166" s="296">
        <f t="shared" si="99"/>
        <v>0.5060836383854862</v>
      </c>
      <c r="AH166" s="296">
        <f t="shared" si="100"/>
        <v>0.58427976551673533</v>
      </c>
    </row>
    <row r="167" spans="1:34" ht="20.100000000000001" customHeight="1">
      <c r="A167" s="128">
        <v>165</v>
      </c>
      <c r="B167" s="128">
        <f>IF('FEN 2019'!$A654=1,'FEN 2019'!B654, " ")</f>
        <v>2013</v>
      </c>
      <c r="C167" s="128">
        <f>IF('FEN 2019'!$A654=1,'FEN 2019'!C654, " ")</f>
        <v>2016</v>
      </c>
      <c r="D167" s="301" t="str">
        <f t="shared" si="101"/>
        <v xml:space="preserve"> </v>
      </c>
      <c r="E167" s="301" t="str">
        <f t="shared" si="101"/>
        <v xml:space="preserve"> </v>
      </c>
      <c r="F167" s="301" t="str">
        <f t="shared" si="101"/>
        <v>1</v>
      </c>
      <c r="G167" s="301" t="str">
        <f t="shared" si="101"/>
        <v>1</v>
      </c>
      <c r="H167" s="301" t="str">
        <f t="shared" si="101"/>
        <v>1</v>
      </c>
      <c r="I167" s="301" t="str">
        <f t="shared" si="101"/>
        <v>1</v>
      </c>
      <c r="J167" s="301" t="str">
        <f t="shared" si="101"/>
        <v xml:space="preserve"> </v>
      </c>
      <c r="K167" s="301" t="str">
        <f t="shared" si="101"/>
        <v xml:space="preserve"> </v>
      </c>
      <c r="L167" s="301" t="str">
        <f t="shared" si="101"/>
        <v xml:space="preserve"> </v>
      </c>
      <c r="M167" s="296">
        <f t="shared" si="82"/>
        <v>0.95059499120338453</v>
      </c>
      <c r="N167" s="296" t="str">
        <f t="shared" si="84"/>
        <v xml:space="preserve"> </v>
      </c>
      <c r="O167" s="494" t="str">
        <f>IF('FEN 2019'!A654=1,'FEN 2019'!F654," ")</f>
        <v xml:space="preserve">Alimentarea cu apă a s.Sărata - Răzeși, r. Leova </v>
      </c>
      <c r="P167" s="308" t="s">
        <v>1350</v>
      </c>
      <c r="Q167" s="308" t="s">
        <v>1344</v>
      </c>
      <c r="R167" s="308" t="s">
        <v>1350</v>
      </c>
      <c r="S167" s="306" t="s">
        <v>1350</v>
      </c>
      <c r="T167" s="128" t="str">
        <f>IF('FEN 2019'!A654=1,'FEN 2019'!G654," ")</f>
        <v>Primăria Sărata-Răzeși, r.Leova</v>
      </c>
      <c r="U167" s="298" t="str">
        <f>IF('FEN 2019'!A654=1,'FEN 2019'!E654, " ")</f>
        <v>Razesi</v>
      </c>
      <c r="V167" s="298" t="str">
        <f>IF('FEN 2019'!A654, 'FEN 2019'!H654, " ")</f>
        <v>Leova</v>
      </c>
      <c r="W167" s="295">
        <f>IF('FEN 2019'!A654=1, 'FEN 2019'!I654, 0)</f>
        <v>6370632</v>
      </c>
      <c r="X167" s="295">
        <f>IF('FEN 2019'!A654=1, 'FEN 2019'!K654, 0)</f>
        <v>955594.8</v>
      </c>
      <c r="Y167" s="296">
        <f t="shared" si="95"/>
        <v>0.15</v>
      </c>
      <c r="Z167" s="295">
        <f>IF('FEN 2019'!A654=1, 'FEN 2019'!J654, 0)</f>
        <v>6136360</v>
      </c>
      <c r="AA167" s="296">
        <f t="shared" si="96"/>
        <v>0.96322625447522314</v>
      </c>
      <c r="AB167" s="295">
        <f>IF('FEN 2019'!A654=1, 'FEN 2019'!L654, 0)</f>
        <v>5100296.07</v>
      </c>
      <c r="AC167" s="296">
        <f t="shared" si="97"/>
        <v>0.80059499120338462</v>
      </c>
      <c r="AD167" s="295">
        <f>IF('FEN 2019'!A654=1, 'FEN 2019'!M654, 0)</f>
        <v>1036063.9299999997</v>
      </c>
      <c r="AE167" s="296">
        <f t="shared" si="98"/>
        <v>0.16263126327183861</v>
      </c>
      <c r="AF167" s="295">
        <f>IF('FEN 2019'!A654=1, 'FEN 2019'!N654, 0)</f>
        <v>0</v>
      </c>
      <c r="AG167" s="296">
        <f t="shared" si="99"/>
        <v>0</v>
      </c>
      <c r="AH167" s="296">
        <f t="shared" si="100"/>
        <v>0.95059499120338453</v>
      </c>
    </row>
    <row r="168" spans="1:34" ht="20.100000000000001" customHeight="1">
      <c r="A168" s="128">
        <v>166</v>
      </c>
      <c r="B168" s="128">
        <f>IF('FEN 2019'!$A661=1,'FEN 2019'!B661, " ")</f>
        <v>2013</v>
      </c>
      <c r="C168" s="128">
        <f>IF('FEN 2019'!$A661=1,'FEN 2019'!C661, " ")</f>
        <v>2016</v>
      </c>
      <c r="D168" s="301" t="str">
        <f t="shared" si="101"/>
        <v xml:space="preserve"> </v>
      </c>
      <c r="E168" s="301" t="str">
        <f t="shared" si="101"/>
        <v xml:space="preserve"> </v>
      </c>
      <c r="F168" s="301" t="str">
        <f t="shared" si="101"/>
        <v>1</v>
      </c>
      <c r="G168" s="301" t="str">
        <f t="shared" si="101"/>
        <v>1</v>
      </c>
      <c r="H168" s="301" t="str">
        <f t="shared" si="101"/>
        <v>1</v>
      </c>
      <c r="I168" s="301" t="str">
        <f t="shared" si="101"/>
        <v>1</v>
      </c>
      <c r="J168" s="301" t="str">
        <f t="shared" si="101"/>
        <v xml:space="preserve"> </v>
      </c>
      <c r="K168" s="301" t="str">
        <f t="shared" si="101"/>
        <v xml:space="preserve"> </v>
      </c>
      <c r="L168" s="301" t="str">
        <f t="shared" si="101"/>
        <v xml:space="preserve"> </v>
      </c>
      <c r="M168" s="296" t="str">
        <f t="shared" si="82"/>
        <v xml:space="preserve"> </v>
      </c>
      <c r="N168" s="296" t="str">
        <f t="shared" si="84"/>
        <v xml:space="preserve"> </v>
      </c>
      <c r="O168" s="494" t="str">
        <f>IF('FEN 2019'!A661=1,'FEN 2019'!F661," ")</f>
        <v xml:space="preserve">Alimentarea cu apă, canalizare și epurare a s. Sărățica Nouă                                                 </v>
      </c>
      <c r="P168" s="308" t="s">
        <v>1350</v>
      </c>
      <c r="Q168" s="308" t="s">
        <v>1344</v>
      </c>
      <c r="R168" s="308" t="s">
        <v>1344</v>
      </c>
      <c r="S168" s="308" t="s">
        <v>1344</v>
      </c>
      <c r="T168" s="128" t="str">
        <f>IF('FEN 2019'!A661=1,'FEN 2019'!G661," ")</f>
        <v xml:space="preserve">Primăria Sărățica Nouă, r . Leova </v>
      </c>
      <c r="U168" s="298" t="str">
        <f>IF('FEN 2019'!A661=1,'FEN 2019'!E661, " ")</f>
        <v>Saratica Noua</v>
      </c>
      <c r="V168" s="298" t="str">
        <f>IF('FEN 2019'!A661, 'FEN 2019'!H661, " ")</f>
        <v>Leova</v>
      </c>
      <c r="W168" s="295">
        <f>IF('FEN 2019'!A661=1, 'FEN 2019'!I661, 0)</f>
        <v>9395503</v>
      </c>
      <c r="X168" s="295">
        <f>IF('FEN 2019'!A661=1, 'FEN 2019'!K661, 0)</f>
        <v>1409325.45</v>
      </c>
      <c r="Y168" s="296">
        <f t="shared" si="95"/>
        <v>0.15</v>
      </c>
      <c r="Z168" s="295">
        <f>IF('FEN 2019'!A661=1, 'FEN 2019'!J661, 0)</f>
        <v>7000000</v>
      </c>
      <c r="AA168" s="296">
        <f t="shared" si="96"/>
        <v>0.74503728006898617</v>
      </c>
      <c r="AB168" s="295">
        <f>IF('FEN 2019'!A661=1, 'FEN 2019'!L661, 0)</f>
        <v>4372293.6399999997</v>
      </c>
      <c r="AC168" s="296">
        <f t="shared" si="97"/>
        <v>0.46536025160121813</v>
      </c>
      <c r="AD168" s="295">
        <f>IF('FEN 2019'!A661=1, 'FEN 2019'!M661, 0)</f>
        <v>2627706.3600000003</v>
      </c>
      <c r="AE168" s="296">
        <f t="shared" si="98"/>
        <v>0.2796770284677681</v>
      </c>
      <c r="AF168" s="295">
        <f>IF('FEN 2019'!A661=1, 'FEN 2019'!N661, 0)</f>
        <v>2395503</v>
      </c>
      <c r="AG168" s="296">
        <f t="shared" si="99"/>
        <v>0.25496271993101383</v>
      </c>
      <c r="AH168" s="296">
        <f t="shared" si="100"/>
        <v>0.6153602516012181</v>
      </c>
    </row>
    <row r="169" spans="1:34" ht="20.100000000000001" customHeight="1">
      <c r="A169" s="128">
        <v>167</v>
      </c>
      <c r="B169" s="128">
        <f>IF('FEN 2019'!$A668=1,'FEN 2019'!B668, " ")</f>
        <v>2015</v>
      </c>
      <c r="C169" s="128">
        <f>IF('FEN 2019'!$A668=1,'FEN 2019'!C668, " ")</f>
        <v>2018</v>
      </c>
      <c r="D169" s="301" t="str">
        <f t="shared" si="101"/>
        <v xml:space="preserve"> </v>
      </c>
      <c r="E169" s="301" t="str">
        <f t="shared" si="101"/>
        <v xml:space="preserve"> </v>
      </c>
      <c r="F169" s="301" t="str">
        <f t="shared" si="101"/>
        <v xml:space="preserve"> </v>
      </c>
      <c r="G169" s="301" t="str">
        <f t="shared" si="101"/>
        <v xml:space="preserve"> </v>
      </c>
      <c r="H169" s="301" t="str">
        <f t="shared" si="101"/>
        <v>1</v>
      </c>
      <c r="I169" s="301" t="str">
        <f t="shared" si="101"/>
        <v>1</v>
      </c>
      <c r="J169" s="301" t="str">
        <f t="shared" si="101"/>
        <v>1</v>
      </c>
      <c r="K169" s="301" t="str">
        <f t="shared" si="101"/>
        <v>1</v>
      </c>
      <c r="L169" s="301" t="str">
        <f t="shared" si="101"/>
        <v xml:space="preserve"> </v>
      </c>
      <c r="M169" s="296" t="str">
        <f t="shared" si="82"/>
        <v xml:space="preserve"> </v>
      </c>
      <c r="N169" s="296" t="str">
        <f t="shared" si="84"/>
        <v xml:space="preserve"> </v>
      </c>
      <c r="O169" s="494" t="str">
        <f>IF('FEN 2019'!A668=1,'FEN 2019'!F668," ")</f>
        <v xml:space="preserve">Forarea a două fîntîni arteziene pentru aprovizionarea cu apă potabilă a comunei Tigheci  </v>
      </c>
      <c r="P169" s="308" t="s">
        <v>1344</v>
      </c>
      <c r="Q169" s="308" t="s">
        <v>1350</v>
      </c>
      <c r="R169" s="308" t="s">
        <v>1350</v>
      </c>
      <c r="S169" s="306" t="s">
        <v>1350</v>
      </c>
      <c r="T169" s="128" t="str">
        <f>IF('FEN 2019'!A668=1,'FEN 2019'!G668," ")</f>
        <v>Primăria Tigheci, r. Leova</v>
      </c>
      <c r="U169" s="298" t="str">
        <f>IF('FEN 2019'!A668=1,'FEN 2019'!E668, " ")</f>
        <v>Tigheci</v>
      </c>
      <c r="V169" s="298" t="str">
        <f>IF('FEN 2019'!A668, 'FEN 2019'!H668, " ")</f>
        <v>Leova</v>
      </c>
      <c r="W169" s="295">
        <f>IF('FEN 2019'!A668=1, 'FEN 2019'!I668, 0)</f>
        <v>4664141</v>
      </c>
      <c r="X169" s="295">
        <f>IF('FEN 2019'!A668=1, 'FEN 2019'!K668, 0)</f>
        <v>699621.15</v>
      </c>
      <c r="Y169" s="296">
        <f t="shared" si="95"/>
        <v>0.15</v>
      </c>
      <c r="Z169" s="295">
        <f>IF('FEN 2019'!A668=1, 'FEN 2019'!J668, 0)</f>
        <v>4380995</v>
      </c>
      <c r="AA169" s="296">
        <f t="shared" si="96"/>
        <v>0.93929300164810625</v>
      </c>
      <c r="AB169" s="295">
        <f>IF('FEN 2019'!A668=1, 'FEN 2019'!L668, 0)</f>
        <v>2034064.19</v>
      </c>
      <c r="AC169" s="296">
        <f t="shared" si="97"/>
        <v>0.43610692515513572</v>
      </c>
      <c r="AD169" s="295">
        <f>IF('FEN 2019'!A668=1, 'FEN 2019'!M668, 0)</f>
        <v>2346930.81</v>
      </c>
      <c r="AE169" s="296">
        <f t="shared" si="98"/>
        <v>0.50318607649297054</v>
      </c>
      <c r="AF169" s="295">
        <f>IF('FEN 2019'!A668=1, 'FEN 2019'!N668, 0)</f>
        <v>283146</v>
      </c>
      <c r="AG169" s="296">
        <f t="shared" si="99"/>
        <v>6.0706998351893735E-2</v>
      </c>
      <c r="AH169" s="296">
        <f t="shared" si="100"/>
        <v>0.58610692515513574</v>
      </c>
    </row>
    <row r="170" spans="1:34" ht="20.100000000000001" customHeight="1">
      <c r="A170" s="128">
        <v>168</v>
      </c>
      <c r="B170" s="128">
        <f>IF('FEN 2019'!$A672=1,'FEN 2019'!B672, " ")</f>
        <v>2017</v>
      </c>
      <c r="C170" s="128">
        <f>IF('FEN 2019'!$A672=1,'FEN 2019'!C672, " ")</f>
        <v>2017</v>
      </c>
      <c r="D170" s="301" t="str">
        <f t="shared" si="101"/>
        <v xml:space="preserve"> </v>
      </c>
      <c r="E170" s="301" t="str">
        <f t="shared" si="101"/>
        <v xml:space="preserve"> </v>
      </c>
      <c r="F170" s="301" t="str">
        <f t="shared" si="101"/>
        <v xml:space="preserve"> </v>
      </c>
      <c r="G170" s="301" t="str">
        <f t="shared" si="101"/>
        <v xml:space="preserve"> </v>
      </c>
      <c r="H170" s="301" t="str">
        <f t="shared" si="101"/>
        <v xml:space="preserve"> </v>
      </c>
      <c r="I170" s="301" t="str">
        <f t="shared" si="101"/>
        <v xml:space="preserve"> </v>
      </c>
      <c r="J170" s="301" t="str">
        <f t="shared" si="101"/>
        <v>1</v>
      </c>
      <c r="K170" s="301" t="str">
        <f t="shared" si="101"/>
        <v xml:space="preserve"> </v>
      </c>
      <c r="L170" s="301" t="str">
        <f t="shared" si="101"/>
        <v xml:space="preserve"> </v>
      </c>
      <c r="M170" s="296" t="str">
        <f t="shared" si="82"/>
        <v xml:space="preserve"> </v>
      </c>
      <c r="N170" s="296">
        <f t="shared" si="84"/>
        <v>0.22086714485760264</v>
      </c>
      <c r="O170" s="494" t="str">
        <f>IF('FEN 2019'!A672=1,'FEN 2019'!F672," ")</f>
        <v>Aprovizionarea cu apa potabila a satului Valea-Nirnovei</v>
      </c>
      <c r="P170" s="308" t="s">
        <v>1350</v>
      </c>
      <c r="Q170" s="308" t="s">
        <v>1344</v>
      </c>
      <c r="R170" s="308" t="s">
        <v>1350</v>
      </c>
      <c r="S170" s="306" t="s">
        <v>1350</v>
      </c>
      <c r="T170" s="128" t="str">
        <f>IF('FEN 2019'!A672=1,'FEN 2019'!G672," ")</f>
        <v>Primăria Ciutești, rl. Nisporeni</v>
      </c>
      <c r="U170" s="298" t="str">
        <f>IF('FEN 2019'!A672=1,'FEN 2019'!E672, " ")</f>
        <v>Ciutesti</v>
      </c>
      <c r="V170" s="298" t="str">
        <f>IF('FEN 2019'!A672, 'FEN 2019'!H672, " ")</f>
        <v>Nisporeni</v>
      </c>
      <c r="W170" s="295">
        <f>IF('FEN 2019'!A672=1, 'FEN 2019'!I672, 0)</f>
        <v>2298328.7999999998</v>
      </c>
      <c r="X170" s="295">
        <f>IF('FEN 2019'!A672=1, 'FEN 2019'!K672, 0)</f>
        <v>344749.32</v>
      </c>
      <c r="Y170" s="296">
        <f t="shared" si="95"/>
        <v>0.15000000000000002</v>
      </c>
      <c r="Z170" s="295">
        <f>IF('FEN 2019'!A672=1, 'FEN 2019'!J672, 0)</f>
        <v>1628760</v>
      </c>
      <c r="AA170" s="296">
        <f t="shared" si="96"/>
        <v>0.70867144857602626</v>
      </c>
      <c r="AB170" s="295">
        <f>IF('FEN 2019'!A672=1, 'FEN 2019'!L672, 0)</f>
        <v>162876</v>
      </c>
      <c r="AC170" s="296">
        <f t="shared" si="97"/>
        <v>7.0867144857602621E-2</v>
      </c>
      <c r="AD170" s="295">
        <f>IF('FEN 2019'!A672=1, 'FEN 2019'!M672, 0)</f>
        <v>1465884</v>
      </c>
      <c r="AE170" s="296">
        <f t="shared" si="98"/>
        <v>0.63780430371842367</v>
      </c>
      <c r="AF170" s="295">
        <f>IF('FEN 2019'!A672=1, 'FEN 2019'!N672, 0)</f>
        <v>0</v>
      </c>
      <c r="AG170" s="296">
        <f t="shared" si="99"/>
        <v>0</v>
      </c>
      <c r="AH170" s="296">
        <f t="shared" si="100"/>
        <v>0.22086714485760264</v>
      </c>
    </row>
    <row r="171" spans="1:34" ht="20.100000000000001" customHeight="1">
      <c r="A171" s="128">
        <v>169</v>
      </c>
      <c r="B171" s="128">
        <f>IF('FEN 2019'!$A674=1,'FEN 2019'!B674, " ")</f>
        <v>2012</v>
      </c>
      <c r="C171" s="128">
        <f>IF('FEN 2019'!$A674=1,'FEN 2019'!C674, " ")</f>
        <v>2019</v>
      </c>
      <c r="D171" s="301" t="str">
        <f t="shared" si="101"/>
        <v xml:space="preserve"> </v>
      </c>
      <c r="E171" s="301" t="str">
        <f t="shared" si="101"/>
        <v>1</v>
      </c>
      <c r="F171" s="301" t="str">
        <f t="shared" si="101"/>
        <v>1</v>
      </c>
      <c r="G171" s="301" t="str">
        <f t="shared" si="101"/>
        <v>1</v>
      </c>
      <c r="H171" s="301" t="str">
        <f t="shared" si="101"/>
        <v>1</v>
      </c>
      <c r="I171" s="301" t="str">
        <f t="shared" si="101"/>
        <v>1</v>
      </c>
      <c r="J171" s="301" t="str">
        <f t="shared" si="101"/>
        <v>1</v>
      </c>
      <c r="K171" s="301" t="str">
        <f t="shared" si="101"/>
        <v>1</v>
      </c>
      <c r="L171" s="301" t="str">
        <f t="shared" si="101"/>
        <v>1</v>
      </c>
      <c r="M171" s="296" t="str">
        <f t="shared" si="82"/>
        <v xml:space="preserve"> </v>
      </c>
      <c r="N171" s="296" t="str">
        <f t="shared" si="84"/>
        <v xml:space="preserve"> </v>
      </c>
      <c r="O171" s="494" t="str">
        <f>IF('FEN 2019'!A674=1,'FEN 2019'!F674," ")</f>
        <v xml:space="preserve">Construcţia sistemului de aprovizionare cu apă şi canalizare în s. Drojdieni, com. Şîşcani r-nul Nisporeni </v>
      </c>
      <c r="P171" s="308" t="s">
        <v>1350</v>
      </c>
      <c r="Q171" s="308" t="s">
        <v>1344</v>
      </c>
      <c r="R171" s="308" t="s">
        <v>1344</v>
      </c>
      <c r="S171" s="306" t="s">
        <v>1350</v>
      </c>
      <c r="T171" s="128" t="str">
        <f>IF('FEN 2019'!A674=1,'FEN 2019'!G674," ")</f>
        <v>Primăria com. Şişcani                      r. Nisporeni</v>
      </c>
      <c r="U171" s="298" t="str">
        <f>IF('FEN 2019'!A674=1,'FEN 2019'!E674, " ")</f>
        <v>Siscani</v>
      </c>
      <c r="V171" s="298" t="str">
        <f>IF('FEN 2019'!A674, 'FEN 2019'!H674, " ")</f>
        <v>Nisporeni</v>
      </c>
      <c r="W171" s="295">
        <f>IF('FEN 2019'!A674=1, 'FEN 2019'!I674, 0)</f>
        <v>6597750</v>
      </c>
      <c r="X171" s="295">
        <f>IF('FEN 2019'!A674=1, 'FEN 2019'!K674, 0)</f>
        <v>989662.5</v>
      </c>
      <c r="Y171" s="296">
        <f t="shared" si="95"/>
        <v>0.15</v>
      </c>
      <c r="Z171" s="295">
        <f>IF('FEN 2019'!A674=1, 'FEN 2019'!J674, 0)</f>
        <v>6820303</v>
      </c>
      <c r="AA171" s="296">
        <f t="shared" si="96"/>
        <v>1.0337316509416088</v>
      </c>
      <c r="AB171" s="295">
        <f>IF('FEN 2019'!A674=1, 'FEN 2019'!L674, 0)</f>
        <v>4094730</v>
      </c>
      <c r="AC171" s="296">
        <f t="shared" si="97"/>
        <v>0.62062521314084351</v>
      </c>
      <c r="AD171" s="295">
        <f>IF('FEN 2019'!A674=1, 'FEN 2019'!M674, 0)</f>
        <v>2725573</v>
      </c>
      <c r="AE171" s="296">
        <f t="shared" si="98"/>
        <v>0.41310643780076539</v>
      </c>
      <c r="AF171" s="295">
        <f>IF('FEN 2019'!A674=1, 'FEN 2019'!N674, 0)</f>
        <v>0</v>
      </c>
      <c r="AG171" s="296">
        <f t="shared" si="99"/>
        <v>0</v>
      </c>
      <c r="AH171" s="296">
        <f t="shared" si="100"/>
        <v>0.77062521314084342</v>
      </c>
    </row>
    <row r="172" spans="1:34" ht="20.100000000000001" customHeight="1">
      <c r="A172" s="128">
        <v>170</v>
      </c>
      <c r="B172" s="128">
        <f>IF('FEN 2019'!$A681=1,'FEN 2019'!B681, " ")</f>
        <v>2017</v>
      </c>
      <c r="C172" s="128">
        <f>IF('FEN 2019'!$A681=1,'FEN 2019'!C681, " ")</f>
        <v>2019</v>
      </c>
      <c r="D172" s="301" t="str">
        <f t="shared" ref="D172:L178" si="103">IF(AND($B172&gt;=D$2-$C172+$B172,$C172&lt;=D$2+$C172-$B172),"1"," ")</f>
        <v xml:space="preserve"> </v>
      </c>
      <c r="E172" s="301" t="str">
        <f t="shared" si="103"/>
        <v xml:space="preserve"> </v>
      </c>
      <c r="F172" s="301" t="str">
        <f t="shared" si="103"/>
        <v xml:space="preserve"> </v>
      </c>
      <c r="G172" s="301" t="str">
        <f t="shared" si="103"/>
        <v xml:space="preserve"> </v>
      </c>
      <c r="H172" s="301" t="str">
        <f t="shared" si="103"/>
        <v xml:space="preserve"> </v>
      </c>
      <c r="I172" s="301" t="str">
        <f t="shared" si="103"/>
        <v xml:space="preserve"> </v>
      </c>
      <c r="J172" s="301" t="str">
        <f t="shared" si="103"/>
        <v>1</v>
      </c>
      <c r="K172" s="301" t="str">
        <f t="shared" si="103"/>
        <v>1</v>
      </c>
      <c r="L172" s="301" t="str">
        <f t="shared" si="103"/>
        <v>1</v>
      </c>
      <c r="M172" s="296" t="str">
        <f t="shared" si="82"/>
        <v xml:space="preserve"> </v>
      </c>
      <c r="N172" s="296" t="str">
        <f t="shared" si="84"/>
        <v xml:space="preserve"> </v>
      </c>
      <c r="O172" s="494" t="str">
        <f>IF('FEN 2019'!A681=1,'FEN 2019'!F681," ")</f>
        <v xml:space="preserve">Constructia sistemului de alimentare cu apa si canalizare în s. Șișcani </v>
      </c>
      <c r="P172" s="308" t="s">
        <v>1350</v>
      </c>
      <c r="Q172" s="308" t="s">
        <v>1344</v>
      </c>
      <c r="R172" s="308" t="s">
        <v>1344</v>
      </c>
      <c r="S172" s="306" t="s">
        <v>1350</v>
      </c>
      <c r="T172" s="128" t="str">
        <f>IF('FEN 2019'!A681=1,'FEN 2019'!G681," ")</f>
        <v>Primăria com. Şişcani                      r. Nisporeni</v>
      </c>
      <c r="U172" s="298" t="str">
        <f>IF('FEN 2019'!A681=1,'FEN 2019'!E681, " ")</f>
        <v>Siscani</v>
      </c>
      <c r="V172" s="298" t="str">
        <f>IF('FEN 2019'!A681, 'FEN 2019'!H681, " ")</f>
        <v>Nisporeni</v>
      </c>
      <c r="W172" s="295">
        <f>IF('FEN 2019'!A681=1, 'FEN 2019'!I681, 0)</f>
        <v>22088956.280000001</v>
      </c>
      <c r="X172" s="295">
        <f>IF('FEN 2019'!A681=1, 'FEN 2019'!K681, 0)</f>
        <v>3313343.4420000003</v>
      </c>
      <c r="Y172" s="296">
        <f t="shared" ref="Y172:Y188" si="104">X172/W172</f>
        <v>0.15</v>
      </c>
      <c r="Z172" s="295">
        <f>IF('FEN 2019'!A681=1, 'FEN 2019'!J681, 0)</f>
        <v>18190905</v>
      </c>
      <c r="AA172" s="296">
        <f t="shared" ref="AA172:AA188" si="105">Z172/W172</f>
        <v>0.82352940398866137</v>
      </c>
      <c r="AB172" s="295">
        <f>IF('FEN 2019'!A681=1, 'FEN 2019'!L681, 0)</f>
        <v>10000000</v>
      </c>
      <c r="AC172" s="296">
        <f t="shared" ref="AC172:AC188" si="106">AB172/W172</f>
        <v>0.45271491659632185</v>
      </c>
      <c r="AD172" s="295">
        <f>IF('FEN 2019'!A681=1, 'FEN 2019'!M681, 0)</f>
        <v>8190905</v>
      </c>
      <c r="AE172" s="296">
        <f t="shared" ref="AE172:AE188" si="107">AD172/W172</f>
        <v>0.37081448739233958</v>
      </c>
      <c r="AF172" s="295">
        <f>IF('FEN 2019'!A681=1, 'FEN 2019'!N681, 0)</f>
        <v>3898051.2800000012</v>
      </c>
      <c r="AG172" s="296">
        <f t="shared" ref="AG172:AG188" si="108">AF172/W172</f>
        <v>0.1764705960113386</v>
      </c>
      <c r="AH172" s="296">
        <f t="shared" ref="AH172:AH188" si="109">(AB172+X172)/W172</f>
        <v>0.60271491659632181</v>
      </c>
    </row>
    <row r="173" spans="1:34" ht="20.100000000000001" customHeight="1">
      <c r="A173" s="128">
        <v>171</v>
      </c>
      <c r="B173" s="128">
        <f>IF('FEN 2019'!$A685=1,'FEN 2019'!B685, " ")</f>
        <v>2016</v>
      </c>
      <c r="C173" s="128">
        <f>IF('FEN 2019'!$A685=1,'FEN 2019'!C685, " ")</f>
        <v>2018</v>
      </c>
      <c r="D173" s="301" t="str">
        <f t="shared" si="103"/>
        <v xml:space="preserve"> </v>
      </c>
      <c r="E173" s="301" t="str">
        <f t="shared" si="103"/>
        <v xml:space="preserve"> </v>
      </c>
      <c r="F173" s="301" t="str">
        <f t="shared" si="103"/>
        <v xml:space="preserve"> </v>
      </c>
      <c r="G173" s="301" t="str">
        <f t="shared" si="103"/>
        <v xml:space="preserve"> </v>
      </c>
      <c r="H173" s="301" t="str">
        <f t="shared" si="103"/>
        <v xml:space="preserve"> </v>
      </c>
      <c r="I173" s="301" t="str">
        <f t="shared" si="103"/>
        <v>1</v>
      </c>
      <c r="J173" s="301" t="str">
        <f t="shared" si="103"/>
        <v>1</v>
      </c>
      <c r="K173" s="301" t="str">
        <f t="shared" si="103"/>
        <v>1</v>
      </c>
      <c r="L173" s="301" t="str">
        <f t="shared" si="103"/>
        <v xml:space="preserve"> </v>
      </c>
      <c r="M173" s="296">
        <f t="shared" si="82"/>
        <v>0.96533148587811479</v>
      </c>
      <c r="N173" s="296" t="str">
        <f t="shared" si="84"/>
        <v xml:space="preserve"> </v>
      </c>
      <c r="O173" s="494" t="str">
        <f>IF('FEN 2019'!A685=1,'FEN 2019'!F685," ")</f>
        <v>Forarea sondei arteziene de explorare - exploatare şi construcţia reţelelor pentru alimentarea cu apă a s. Marinici,raionul Nisporeni</v>
      </c>
      <c r="P173" s="308" t="s">
        <v>1344</v>
      </c>
      <c r="Q173" s="308" t="s">
        <v>1344</v>
      </c>
      <c r="R173" s="308" t="s">
        <v>1350</v>
      </c>
      <c r="S173" s="306" t="s">
        <v>1350</v>
      </c>
      <c r="T173" s="128" t="str">
        <f>IF('FEN 2019'!A685=1,'FEN 2019'!G685," ")</f>
        <v>Primăria com. Marinici                                                     r. Nisporeni</v>
      </c>
      <c r="U173" s="298" t="str">
        <f>IF('FEN 2019'!A685=1,'FEN 2019'!E685, " ")</f>
        <v>Marinici</v>
      </c>
      <c r="V173" s="298" t="str">
        <f>IF('FEN 2019'!A685, 'FEN 2019'!H685, " ")</f>
        <v>Nisporeni</v>
      </c>
      <c r="W173" s="295">
        <f>IF('FEN 2019'!A685=1, 'FEN 2019'!I685, 0)</f>
        <v>2556670</v>
      </c>
      <c r="X173" s="295">
        <f>IF('FEN 2019'!A685=1, 'FEN 2019'!K685, 0)</f>
        <v>383500.5</v>
      </c>
      <c r="Y173" s="296">
        <f t="shared" si="104"/>
        <v>0.15</v>
      </c>
      <c r="Z173" s="295">
        <f>IF('FEN 2019'!A685=1, 'FEN 2019'!J685, 0)</f>
        <v>2173169</v>
      </c>
      <c r="AA173" s="296">
        <f t="shared" si="105"/>
        <v>0.8499998044331103</v>
      </c>
      <c r="AB173" s="295">
        <f>IF('FEN 2019'!A685=1, 'FEN 2019'!L685, 0)</f>
        <v>2084533.55</v>
      </c>
      <c r="AC173" s="296">
        <f t="shared" si="106"/>
        <v>0.81533148587811488</v>
      </c>
      <c r="AD173" s="295">
        <f>IF('FEN 2019'!A685=1, 'FEN 2019'!M685, 0)</f>
        <v>88635.449999999953</v>
      </c>
      <c r="AE173" s="296">
        <f t="shared" si="107"/>
        <v>3.4668318554995345E-2</v>
      </c>
      <c r="AF173" s="295">
        <f>IF('FEN 2019'!A685=1, 'FEN 2019'!N685, 0)</f>
        <v>0</v>
      </c>
      <c r="AG173" s="296">
        <f t="shared" si="108"/>
        <v>0</v>
      </c>
      <c r="AH173" s="296">
        <f t="shared" si="109"/>
        <v>0.96533148587811479</v>
      </c>
    </row>
    <row r="174" spans="1:34" ht="20.100000000000001" customHeight="1">
      <c r="A174" s="128">
        <v>172</v>
      </c>
      <c r="B174" s="128">
        <f>IF('FEN 2019'!$A688=1,'FEN 2019'!B688, " ")</f>
        <v>2017</v>
      </c>
      <c r="C174" s="128">
        <f>IF('FEN 2019'!$A688=1,'FEN 2019'!C688, " ")</f>
        <v>2018</v>
      </c>
      <c r="D174" s="301" t="str">
        <f t="shared" si="103"/>
        <v xml:space="preserve"> </v>
      </c>
      <c r="E174" s="301" t="str">
        <f t="shared" si="103"/>
        <v xml:space="preserve"> </v>
      </c>
      <c r="F174" s="301" t="str">
        <f t="shared" si="103"/>
        <v xml:space="preserve"> </v>
      </c>
      <c r="G174" s="301" t="str">
        <f t="shared" si="103"/>
        <v xml:space="preserve"> </v>
      </c>
      <c r="H174" s="301" t="str">
        <f t="shared" si="103"/>
        <v xml:space="preserve"> </v>
      </c>
      <c r="I174" s="301" t="str">
        <f t="shared" si="103"/>
        <v xml:space="preserve"> </v>
      </c>
      <c r="J174" s="301" t="str">
        <f t="shared" si="103"/>
        <v>1</v>
      </c>
      <c r="K174" s="301" t="str">
        <f t="shared" si="103"/>
        <v>1</v>
      </c>
      <c r="L174" s="301" t="str">
        <f t="shared" si="103"/>
        <v xml:space="preserve"> </v>
      </c>
      <c r="M174" s="296">
        <f t="shared" si="82"/>
        <v>0.90486786714713019</v>
      </c>
      <c r="N174" s="296" t="str">
        <f t="shared" si="84"/>
        <v xml:space="preserve"> </v>
      </c>
      <c r="O174" s="494" t="str">
        <f>IF('FEN 2019'!A688=1,'FEN 2019'!F688," ")</f>
        <v xml:space="preserve">Constructia sistemului de alimentare cu apa si canalizare  </v>
      </c>
      <c r="P174" s="308" t="s">
        <v>1350</v>
      </c>
      <c r="Q174" s="308" t="s">
        <v>1344</v>
      </c>
      <c r="R174" s="308" t="s">
        <v>1344</v>
      </c>
      <c r="S174" s="306" t="s">
        <v>1350</v>
      </c>
      <c r="T174" s="128" t="str">
        <f>IF('FEN 2019'!A688=1,'FEN 2019'!G688," ")</f>
        <v>Primăria Bursuc, rl. Nisporeni</v>
      </c>
      <c r="U174" s="298" t="str">
        <f>IF('FEN 2019'!A688=1,'FEN 2019'!E688, " ")</f>
        <v>Bursuc</v>
      </c>
      <c r="V174" s="298" t="str">
        <f>IF('FEN 2019'!A688, 'FEN 2019'!H688, " ")</f>
        <v>Nisporeni</v>
      </c>
      <c r="W174" s="295">
        <f>IF('FEN 2019'!A688=1, 'FEN 2019'!I688, 0)</f>
        <v>5895695</v>
      </c>
      <c r="X174" s="295">
        <f>IF('FEN 2019'!A688=1, 'FEN 2019'!K688, 0)</f>
        <v>884354.25</v>
      </c>
      <c r="Y174" s="296">
        <f t="shared" si="104"/>
        <v>0.15</v>
      </c>
      <c r="Z174" s="295">
        <f>IF('FEN 2019'!A688=1, 'FEN 2019'!J688, 0)</f>
        <v>5011749</v>
      </c>
      <c r="AA174" s="296">
        <f t="shared" si="105"/>
        <v>0.85006924544095308</v>
      </c>
      <c r="AB174" s="295">
        <f>IF('FEN 2019'!A688=1, 'FEN 2019'!L688, 0)</f>
        <v>4450470.71</v>
      </c>
      <c r="AC174" s="296">
        <f t="shared" si="106"/>
        <v>0.75486786714713028</v>
      </c>
      <c r="AD174" s="295">
        <f>IF('FEN 2019'!A688=1, 'FEN 2019'!M688, 0)</f>
        <v>561278.29</v>
      </c>
      <c r="AE174" s="296">
        <f t="shared" si="107"/>
        <v>9.5201378293822872E-2</v>
      </c>
      <c r="AF174" s="295">
        <f>IF('FEN 2019'!A688=1, 'FEN 2019'!N688, 0)</f>
        <v>0</v>
      </c>
      <c r="AG174" s="296">
        <f t="shared" si="108"/>
        <v>0</v>
      </c>
      <c r="AH174" s="296">
        <f t="shared" si="109"/>
        <v>0.90486786714713019</v>
      </c>
    </row>
    <row r="175" spans="1:34" ht="20.100000000000001" customHeight="1">
      <c r="A175" s="128">
        <v>173</v>
      </c>
      <c r="B175" s="128">
        <f>IF('FEN 2019'!$A691=1,'FEN 2019'!B691, " ")</f>
        <v>2014</v>
      </c>
      <c r="C175" s="128">
        <f>IF('FEN 2019'!$A691=1,'FEN 2019'!C691, " ")</f>
        <v>2019</v>
      </c>
      <c r="D175" s="301" t="str">
        <f t="shared" si="103"/>
        <v xml:space="preserve"> </v>
      </c>
      <c r="E175" s="301" t="str">
        <f t="shared" si="103"/>
        <v xml:space="preserve"> </v>
      </c>
      <c r="F175" s="301" t="str">
        <f t="shared" si="103"/>
        <v xml:space="preserve"> </v>
      </c>
      <c r="G175" s="301" t="str">
        <f t="shared" si="103"/>
        <v>1</v>
      </c>
      <c r="H175" s="301" t="str">
        <f t="shared" si="103"/>
        <v>1</v>
      </c>
      <c r="I175" s="301" t="str">
        <f t="shared" si="103"/>
        <v>1</v>
      </c>
      <c r="J175" s="301" t="str">
        <f t="shared" si="103"/>
        <v>1</v>
      </c>
      <c r="K175" s="301" t="str">
        <f t="shared" si="103"/>
        <v>1</v>
      </c>
      <c r="L175" s="301" t="str">
        <f t="shared" si="103"/>
        <v>1</v>
      </c>
      <c r="M175" s="296" t="str">
        <f t="shared" si="82"/>
        <v xml:space="preserve"> </v>
      </c>
      <c r="N175" s="296" t="str">
        <f t="shared" si="84"/>
        <v xml:space="preserve"> </v>
      </c>
      <c r="O175" s="494" t="str">
        <f>IF('FEN 2019'!A691=1,'FEN 2019'!F691," ")</f>
        <v xml:space="preserve">Reabilitarea sistemului de alimentare cu apă în s. Seliște, r. Nisporeni. Forarea și utilarea sondei arteziene                       </v>
      </c>
      <c r="P175" s="308" t="s">
        <v>1344</v>
      </c>
      <c r="Q175" s="308" t="s">
        <v>1344</v>
      </c>
      <c r="R175" s="308" t="s">
        <v>1350</v>
      </c>
      <c r="S175" s="306" t="s">
        <v>1350</v>
      </c>
      <c r="T175" s="128" t="str">
        <f>IF('FEN 2019'!A691=1,'FEN 2019'!G691," ")</f>
        <v>Primăria Seliște, r. Nisporeni</v>
      </c>
      <c r="U175" s="298" t="str">
        <f>IF('FEN 2019'!A691=1,'FEN 2019'!E691, " ")</f>
        <v>Seliste</v>
      </c>
      <c r="V175" s="298" t="str">
        <f>IF('FEN 2019'!A691, 'FEN 2019'!H691, " ")</f>
        <v>Nisporeni</v>
      </c>
      <c r="W175" s="295">
        <f>IF('FEN 2019'!A691=1, 'FEN 2019'!I691, 0)</f>
        <v>14405081</v>
      </c>
      <c r="X175" s="295">
        <f>IF('FEN 2019'!A691=1, 'FEN 2019'!K691, 0)</f>
        <v>2160762.15</v>
      </c>
      <c r="Y175" s="296">
        <f t="shared" si="104"/>
        <v>0.15</v>
      </c>
      <c r="Z175" s="295">
        <f>IF('FEN 2019'!A691=1, 'FEN 2019'!J691, 0)</f>
        <v>12246472</v>
      </c>
      <c r="AA175" s="296">
        <f t="shared" si="105"/>
        <v>0.85014947156492904</v>
      </c>
      <c r="AB175" s="295">
        <f>IF('FEN 2019'!A691=1, 'FEN 2019'!L691, 0)</f>
        <v>6343306.1099999994</v>
      </c>
      <c r="AC175" s="296">
        <f t="shared" si="106"/>
        <v>0.44035199177290285</v>
      </c>
      <c r="AD175" s="295">
        <f>IF('FEN 2019'!A691=1, 'FEN 2019'!M691, 0)</f>
        <v>5903165.8900000006</v>
      </c>
      <c r="AE175" s="296">
        <f t="shared" si="107"/>
        <v>0.40979747979202619</v>
      </c>
      <c r="AF175" s="295">
        <f>IF('FEN 2019'!A691=1, 'FEN 2019'!N691, 0)</f>
        <v>2158609</v>
      </c>
      <c r="AG175" s="296">
        <f t="shared" si="108"/>
        <v>0.14985052843507093</v>
      </c>
      <c r="AH175" s="296">
        <f t="shared" si="109"/>
        <v>0.59035199177290287</v>
      </c>
    </row>
    <row r="176" spans="1:34" ht="20.100000000000001" customHeight="1">
      <c r="A176" s="128">
        <v>174</v>
      </c>
      <c r="B176" s="128">
        <f>IF('FEN 2019'!$A697=1,'FEN 2019'!B697, " ")</f>
        <v>2013</v>
      </c>
      <c r="C176" s="128">
        <f>IF('FEN 2019'!$A697=1,'FEN 2019'!C697, " ")</f>
        <v>2018</v>
      </c>
      <c r="D176" s="301" t="str">
        <f t="shared" si="103"/>
        <v xml:space="preserve"> </v>
      </c>
      <c r="E176" s="301" t="str">
        <f t="shared" si="103"/>
        <v xml:space="preserve"> </v>
      </c>
      <c r="F176" s="301" t="str">
        <f t="shared" si="103"/>
        <v>1</v>
      </c>
      <c r="G176" s="301" t="str">
        <f t="shared" si="103"/>
        <v>1</v>
      </c>
      <c r="H176" s="301" t="str">
        <f t="shared" si="103"/>
        <v>1</v>
      </c>
      <c r="I176" s="301" t="str">
        <f t="shared" si="103"/>
        <v>1</v>
      </c>
      <c r="J176" s="301" t="str">
        <f t="shared" si="103"/>
        <v>1</v>
      </c>
      <c r="K176" s="301" t="str">
        <f t="shared" si="103"/>
        <v>1</v>
      </c>
      <c r="L176" s="301" t="str">
        <f t="shared" si="103"/>
        <v xml:space="preserve"> </v>
      </c>
      <c r="M176" s="296" t="str">
        <f t="shared" si="82"/>
        <v xml:space="preserve"> </v>
      </c>
      <c r="N176" s="296" t="str">
        <f t="shared" si="84"/>
        <v xml:space="preserve"> </v>
      </c>
      <c r="O176" s="494" t="str">
        <f>IF('FEN 2019'!A697=1,'FEN 2019'!F697," ")</f>
        <v xml:space="preserve">Alimentarea cu apă a unui sector al satului Bălănești, construcția stației de tratare </v>
      </c>
      <c r="P176" s="308" t="s">
        <v>1344</v>
      </c>
      <c r="Q176" s="308" t="s">
        <v>1344</v>
      </c>
      <c r="R176" s="308" t="s">
        <v>1350</v>
      </c>
      <c r="S176" s="306" t="s">
        <v>1350</v>
      </c>
      <c r="T176" s="128" t="str">
        <f>IF('FEN 2019'!A697=1,'FEN 2019'!G697," ")</f>
        <v>Primăria Bălănești, r. Nisporeni</v>
      </c>
      <c r="U176" s="298" t="str">
        <f>IF('FEN 2019'!A697=1,'FEN 2019'!E697, " ")</f>
        <v>Balanesti</v>
      </c>
      <c r="V176" s="298" t="str">
        <f>IF('FEN 2019'!A697, 'FEN 2019'!H697, " ")</f>
        <v>Nisporeni</v>
      </c>
      <c r="W176" s="295">
        <f>IF('FEN 2019'!A697=1, 'FEN 2019'!I697, 0)</f>
        <v>4295140</v>
      </c>
      <c r="X176" s="295">
        <f>IF('FEN 2019'!A697=1, 'FEN 2019'!K697, 0)</f>
        <v>644271</v>
      </c>
      <c r="Y176" s="296">
        <f t="shared" si="104"/>
        <v>0.15</v>
      </c>
      <c r="Z176" s="295">
        <f>IF('FEN 2019'!A697=1, 'FEN 2019'!J697, 0)</f>
        <v>4196000</v>
      </c>
      <c r="AA176" s="296">
        <f t="shared" si="105"/>
        <v>0.9769180981295138</v>
      </c>
      <c r="AB176" s="295">
        <f>IF('FEN 2019'!A697=1, 'FEN 2019'!L697, 0)</f>
        <v>1979874</v>
      </c>
      <c r="AC176" s="296">
        <f t="shared" si="106"/>
        <v>0.46095680233938824</v>
      </c>
      <c r="AD176" s="295">
        <f>IF('FEN 2019'!A697=1, 'FEN 2019'!M697, 0)</f>
        <v>2216126</v>
      </c>
      <c r="AE176" s="296">
        <f t="shared" si="107"/>
        <v>0.51596129579012562</v>
      </c>
      <c r="AF176" s="295">
        <f>IF('FEN 2019'!A697=1, 'FEN 2019'!N697, 0)</f>
        <v>99140</v>
      </c>
      <c r="AG176" s="296">
        <f t="shared" si="108"/>
        <v>2.3081901870486178E-2</v>
      </c>
      <c r="AH176" s="296">
        <f t="shared" si="109"/>
        <v>0.61095680233938821</v>
      </c>
    </row>
    <row r="177" spans="1:34" ht="20.100000000000001" customHeight="1">
      <c r="A177" s="128">
        <v>175</v>
      </c>
      <c r="B177" s="128">
        <f>IF('FEN 2019'!$A703=1,'FEN 2019'!B703, " ")</f>
        <v>2013</v>
      </c>
      <c r="C177" s="128">
        <f>IF('FEN 2019'!$A703=1,'FEN 2019'!C703, " ")</f>
        <v>2016</v>
      </c>
      <c r="D177" s="301" t="str">
        <f t="shared" si="103"/>
        <v xml:space="preserve"> </v>
      </c>
      <c r="E177" s="301" t="str">
        <f t="shared" si="103"/>
        <v xml:space="preserve"> </v>
      </c>
      <c r="F177" s="301" t="str">
        <f t="shared" si="103"/>
        <v>1</v>
      </c>
      <c r="G177" s="301" t="str">
        <f t="shared" si="103"/>
        <v>1</v>
      </c>
      <c r="H177" s="301" t="str">
        <f t="shared" si="103"/>
        <v>1</v>
      </c>
      <c r="I177" s="301" t="str">
        <f t="shared" si="103"/>
        <v>1</v>
      </c>
      <c r="J177" s="301" t="str">
        <f t="shared" si="103"/>
        <v xml:space="preserve"> </v>
      </c>
      <c r="K177" s="301" t="str">
        <f t="shared" si="103"/>
        <v xml:space="preserve"> </v>
      </c>
      <c r="L177" s="301" t="str">
        <f t="shared" si="103"/>
        <v xml:space="preserve"> </v>
      </c>
      <c r="M177" s="296" t="str">
        <f t="shared" si="82"/>
        <v xml:space="preserve"> </v>
      </c>
      <c r="N177" s="296" t="str">
        <f t="shared" si="84"/>
        <v xml:space="preserve"> </v>
      </c>
      <c r="O177" s="494" t="str">
        <f>IF('FEN 2019'!A703=1,'FEN 2019'!F703," ")</f>
        <v xml:space="preserve">Construcția sistemului de canalizare  </v>
      </c>
      <c r="P177" s="308" t="s">
        <v>1350</v>
      </c>
      <c r="Q177" s="308" t="s">
        <v>1350</v>
      </c>
      <c r="R177" s="308" t="s">
        <v>1344</v>
      </c>
      <c r="S177" s="306" t="s">
        <v>1350</v>
      </c>
      <c r="T177" s="128" t="str">
        <f>IF('FEN 2019'!A703=1,'FEN 2019'!G703," ")</f>
        <v>Primăria Iurceni, r. Nisporeni</v>
      </c>
      <c r="U177" s="298" t="str">
        <f>IF('FEN 2019'!A703=1,'FEN 2019'!E703, " ")</f>
        <v>Iurceni</v>
      </c>
      <c r="V177" s="298" t="str">
        <f>IF('FEN 2019'!A703, 'FEN 2019'!H703, " ")</f>
        <v>Nisporeni</v>
      </c>
      <c r="W177" s="295">
        <f>IF('FEN 2019'!A703=1, 'FEN 2019'!I703, 0)</f>
        <v>9600614</v>
      </c>
      <c r="X177" s="295">
        <f>IF('FEN 2019'!A703=1, 'FEN 2019'!K703, 0)</f>
        <v>1440092.1</v>
      </c>
      <c r="Y177" s="296">
        <f t="shared" si="104"/>
        <v>0.15000000000000002</v>
      </c>
      <c r="Z177" s="295">
        <f>IF('FEN 2019'!A703=1, 'FEN 2019'!J703, 0)</f>
        <v>4523768</v>
      </c>
      <c r="AA177" s="296">
        <f t="shared" si="105"/>
        <v>0.47119569644191506</v>
      </c>
      <c r="AB177" s="295">
        <f>IF('FEN 2019'!A703=1, 'FEN 2019'!L703, 0)</f>
        <v>4250175.09</v>
      </c>
      <c r="AC177" s="296">
        <f t="shared" si="106"/>
        <v>0.44269825763227227</v>
      </c>
      <c r="AD177" s="295">
        <f>IF('FEN 2019'!A703=1, 'FEN 2019'!M703, 0)</f>
        <v>273592.91000000015</v>
      </c>
      <c r="AE177" s="296">
        <f t="shared" si="107"/>
        <v>2.8497438809642815E-2</v>
      </c>
      <c r="AF177" s="295">
        <f>IF('FEN 2019'!A703=1, 'FEN 2019'!N703, 0)</f>
        <v>5076846</v>
      </c>
      <c r="AG177" s="296">
        <f t="shared" si="108"/>
        <v>0.52880430355808494</v>
      </c>
      <c r="AH177" s="296">
        <f t="shared" si="109"/>
        <v>0.59269825763227224</v>
      </c>
    </row>
    <row r="178" spans="1:34" ht="20.100000000000001" customHeight="1">
      <c r="A178" s="128">
        <v>176</v>
      </c>
      <c r="B178" s="128">
        <f>IF('FEN 2019'!$A708=1,'FEN 2019'!B708, " ")</f>
        <v>2014</v>
      </c>
      <c r="C178" s="128">
        <f>IF('FEN 2019'!$A708=1,'FEN 2019'!C708, " ")</f>
        <v>2015</v>
      </c>
      <c r="D178" s="301" t="str">
        <f t="shared" si="103"/>
        <v xml:space="preserve"> </v>
      </c>
      <c r="E178" s="301" t="str">
        <f t="shared" si="103"/>
        <v xml:space="preserve"> </v>
      </c>
      <c r="F178" s="301" t="str">
        <f t="shared" si="103"/>
        <v xml:space="preserve"> </v>
      </c>
      <c r="G178" s="301" t="str">
        <f t="shared" si="103"/>
        <v>1</v>
      </c>
      <c r="H178" s="301" t="str">
        <f t="shared" si="103"/>
        <v>1</v>
      </c>
      <c r="I178" s="301" t="str">
        <f t="shared" si="103"/>
        <v xml:space="preserve"> </v>
      </c>
      <c r="J178" s="301" t="str">
        <f t="shared" ref="D178:L186" si="110">IF(AND($B178&gt;=J$2-$C178+$B178,$C178&lt;=J$2+$C178-$B178),"1"," ")</f>
        <v xml:space="preserve"> </v>
      </c>
      <c r="K178" s="301" t="str">
        <f t="shared" si="110"/>
        <v xml:space="preserve"> </v>
      </c>
      <c r="L178" s="301" t="str">
        <f t="shared" si="110"/>
        <v xml:space="preserve"> </v>
      </c>
      <c r="M178" s="296" t="str">
        <f t="shared" si="82"/>
        <v xml:space="preserve"> </v>
      </c>
      <c r="N178" s="296" t="str">
        <f t="shared" si="84"/>
        <v xml:space="preserve"> </v>
      </c>
      <c r="O178" s="494" t="str">
        <f>IF('FEN 2019'!A708=1,'FEN 2019'!F708," ")</f>
        <v>Reconstructia retelelor si sistemului de canalizare in or.Ocnita,r-nul Ocnita</v>
      </c>
      <c r="P178" s="308" t="s">
        <v>1350</v>
      </c>
      <c r="Q178" s="308" t="s">
        <v>1350</v>
      </c>
      <c r="R178" s="308" t="s">
        <v>1344</v>
      </c>
      <c r="S178" s="308" t="s">
        <v>1350</v>
      </c>
      <c r="T178" s="128" t="str">
        <f>IF('FEN 2019'!A708=1,'FEN 2019'!G708," ")</f>
        <v>Primaria or.Ocnita</v>
      </c>
      <c r="U178" s="298" t="str">
        <f>IF('FEN 2019'!A708=1,'FEN 2019'!E708, " ")</f>
        <v>Ocnita</v>
      </c>
      <c r="V178" s="298" t="str">
        <f>IF('FEN 2019'!A708, 'FEN 2019'!H708, " ")</f>
        <v>Ocnita</v>
      </c>
      <c r="W178" s="295">
        <f>IF('FEN 2019'!A708=1, 'FEN 2019'!I708, 0)</f>
        <v>3759520</v>
      </c>
      <c r="X178" s="295">
        <f>IF('FEN 2019'!A708=1, 'FEN 2019'!K708, 0)</f>
        <v>563928</v>
      </c>
      <c r="Y178" s="296">
        <f t="shared" si="104"/>
        <v>0.15</v>
      </c>
      <c r="Z178" s="295">
        <f>IF('FEN 2019'!A708=1, 'FEN 2019'!J708, 0)</f>
        <v>1252470</v>
      </c>
      <c r="AA178" s="296">
        <f t="shared" si="105"/>
        <v>0.33314625271311232</v>
      </c>
      <c r="AB178" s="295">
        <f>IF('FEN 2019'!A708=1, 'FEN 2019'!L708, 0)</f>
        <v>1252472.8199999998</v>
      </c>
      <c r="AC178" s="296">
        <f t="shared" si="106"/>
        <v>0.33314700280886916</v>
      </c>
      <c r="AD178" s="295">
        <f>IF('FEN 2019'!A708=1, 'FEN 2019'!M708, 0)</f>
        <v>-2.8199999998323619</v>
      </c>
      <c r="AE178" s="296">
        <f t="shared" si="107"/>
        <v>-7.5009575686054649E-7</v>
      </c>
      <c r="AF178" s="295">
        <f>IF('FEN 2019'!A708=1, 'FEN 2019'!N708, 0)</f>
        <v>2507050</v>
      </c>
      <c r="AG178" s="296">
        <f t="shared" si="108"/>
        <v>0.66685374728688773</v>
      </c>
      <c r="AH178" s="296">
        <f t="shared" si="109"/>
        <v>0.48314700280886919</v>
      </c>
    </row>
    <row r="179" spans="1:34" ht="20.100000000000001" customHeight="1">
      <c r="A179" s="128">
        <v>177</v>
      </c>
      <c r="B179" s="128">
        <f>IF('FEN 2019'!$A711=1,'FEN 2019'!B711, " ")</f>
        <v>2018</v>
      </c>
      <c r="C179" s="128">
        <f>IF('FEN 2019'!$A711=1,'FEN 2019'!C711, " ")</f>
        <v>2018</v>
      </c>
      <c r="D179" s="301" t="str">
        <f t="shared" si="110"/>
        <v xml:space="preserve"> </v>
      </c>
      <c r="E179" s="301" t="str">
        <f t="shared" si="110"/>
        <v xml:space="preserve"> </v>
      </c>
      <c r="F179" s="301" t="str">
        <f t="shared" si="110"/>
        <v xml:space="preserve"> </v>
      </c>
      <c r="G179" s="301" t="str">
        <f t="shared" si="110"/>
        <v xml:space="preserve"> </v>
      </c>
      <c r="H179" s="301" t="str">
        <f t="shared" si="110"/>
        <v xml:space="preserve"> </v>
      </c>
      <c r="I179" s="301" t="str">
        <f t="shared" si="110"/>
        <v xml:space="preserve"> </v>
      </c>
      <c r="J179" s="301" t="str">
        <f t="shared" si="110"/>
        <v xml:space="preserve"> </v>
      </c>
      <c r="K179" s="301" t="str">
        <f t="shared" si="110"/>
        <v>1</v>
      </c>
      <c r="L179" s="301" t="str">
        <f t="shared" si="110"/>
        <v xml:space="preserve"> </v>
      </c>
      <c r="M179" s="296" t="str">
        <f t="shared" si="82"/>
        <v xml:space="preserve"> </v>
      </c>
      <c r="N179" s="296">
        <f t="shared" si="84"/>
        <v>0.15</v>
      </c>
      <c r="O179" s="494" t="str">
        <f>IF('FEN 2019'!A711=1,'FEN 2019'!F711," ")</f>
        <v>Reconstructia retelelor si sistemului de canalizare in or.Ocnita,r-nul Ocnita</v>
      </c>
      <c r="P179" s="308" t="s">
        <v>1350</v>
      </c>
      <c r="Q179" s="308" t="s">
        <v>1350</v>
      </c>
      <c r="R179" s="308" t="s">
        <v>1344</v>
      </c>
      <c r="S179" s="308" t="s">
        <v>1350</v>
      </c>
      <c r="T179" s="128" t="str">
        <f>IF('FEN 2019'!A711=1,'FEN 2019'!G711," ")</f>
        <v>Primaria or.Ocnita</v>
      </c>
      <c r="U179" s="298" t="str">
        <f>IF('FEN 2019'!A711=1,'FEN 2019'!E711, " ")</f>
        <v>Ocnita</v>
      </c>
      <c r="V179" s="298" t="str">
        <f>IF('FEN 2019'!A711, 'FEN 2019'!H711, " ")</f>
        <v>Ocnita</v>
      </c>
      <c r="W179" s="295">
        <f>IF('FEN 2019'!A711=1, 'FEN 2019'!I711, 0)</f>
        <v>1537036.93</v>
      </c>
      <c r="X179" s="295">
        <f>IF('FEN 2019'!A711=1, 'FEN 2019'!K711, 0)</f>
        <v>230555.53949999998</v>
      </c>
      <c r="Y179" s="296">
        <f t="shared" si="104"/>
        <v>0.15</v>
      </c>
      <c r="Z179" s="295">
        <f>IF('FEN 2019'!A711=1, 'FEN 2019'!J711, 0)</f>
        <v>1591060</v>
      </c>
      <c r="AA179" s="296">
        <f t="shared" si="105"/>
        <v>1.0351475419656964</v>
      </c>
      <c r="AB179" s="295">
        <f>IF('FEN 2019'!A711=1, 'FEN 2019'!L711, 0)</f>
        <v>0</v>
      </c>
      <c r="AC179" s="296">
        <f t="shared" si="106"/>
        <v>0</v>
      </c>
      <c r="AD179" s="295">
        <f>IF('FEN 2019'!A711=1, 'FEN 2019'!M711, 0)</f>
        <v>1591060</v>
      </c>
      <c r="AE179" s="296">
        <f t="shared" si="107"/>
        <v>1.0351475419656964</v>
      </c>
      <c r="AF179" s="295">
        <f>IF('FEN 2019'!A711=1, 'FEN 2019'!N711, 0)</f>
        <v>0</v>
      </c>
      <c r="AG179" s="296">
        <f t="shared" si="108"/>
        <v>0</v>
      </c>
      <c r="AH179" s="296">
        <f t="shared" si="109"/>
        <v>0.15</v>
      </c>
    </row>
    <row r="180" spans="1:34" ht="20.100000000000001" customHeight="1">
      <c r="A180" s="128">
        <v>178</v>
      </c>
      <c r="B180" s="128">
        <f>IF('FEN 2019'!$A713=1,'FEN 2019'!B713, " ")</f>
        <v>2014</v>
      </c>
      <c r="C180" s="128">
        <f>IF('FEN 2019'!$A713=1,'FEN 2019'!C713, " ")</f>
        <v>2015</v>
      </c>
      <c r="D180" s="301" t="str">
        <f t="shared" si="110"/>
        <v xml:space="preserve"> </v>
      </c>
      <c r="E180" s="301" t="str">
        <f t="shared" si="110"/>
        <v xml:space="preserve"> </v>
      </c>
      <c r="F180" s="301" t="str">
        <f t="shared" si="110"/>
        <v xml:space="preserve"> </v>
      </c>
      <c r="G180" s="301" t="str">
        <f t="shared" si="110"/>
        <v>1</v>
      </c>
      <c r="H180" s="301" t="str">
        <f t="shared" si="110"/>
        <v>1</v>
      </c>
      <c r="I180" s="301" t="str">
        <f t="shared" si="110"/>
        <v xml:space="preserve"> </v>
      </c>
      <c r="J180" s="301" t="str">
        <f t="shared" si="110"/>
        <v xml:space="preserve"> </v>
      </c>
      <c r="K180" s="301" t="str">
        <f t="shared" si="110"/>
        <v xml:space="preserve"> </v>
      </c>
      <c r="L180" s="301" t="str">
        <f t="shared" si="110"/>
        <v xml:space="preserve"> </v>
      </c>
      <c r="M180" s="296" t="str">
        <f t="shared" si="82"/>
        <v xml:space="preserve"> </v>
      </c>
      <c r="N180" s="296" t="str">
        <f t="shared" si="84"/>
        <v xml:space="preserve"> </v>
      </c>
      <c r="O180" s="494" t="str">
        <f>IF('FEN 2019'!A713=1,'FEN 2019'!F713," ")</f>
        <v>Aprovizionarea cu apă potabilă şi forarea mecanică a fîntînii arteziene în or. Frunza</v>
      </c>
      <c r="P180" s="308" t="s">
        <v>1344</v>
      </c>
      <c r="Q180" s="308" t="s">
        <v>1344</v>
      </c>
      <c r="R180" s="308" t="s">
        <v>1350</v>
      </c>
      <c r="S180" s="306" t="s">
        <v>1350</v>
      </c>
      <c r="T180" s="128" t="str">
        <f>IF('FEN 2019'!A713=1,'FEN 2019'!G713," ")</f>
        <v>Primăria or. Frunză,  r. Ocniţa</v>
      </c>
      <c r="U180" s="298" t="str">
        <f>IF('FEN 2019'!A713=1,'FEN 2019'!E713, " ")</f>
        <v>Frunza</v>
      </c>
      <c r="V180" s="298" t="str">
        <f>IF('FEN 2019'!A713, 'FEN 2019'!H713, " ")</f>
        <v>Ocnița</v>
      </c>
      <c r="W180" s="295">
        <f>IF('FEN 2019'!A713=1, 'FEN 2019'!I713, 0)</f>
        <v>1801890</v>
      </c>
      <c r="X180" s="295">
        <f>IF('FEN 2019'!A713=1, 'FEN 2019'!K713, 0)</f>
        <v>270283.5</v>
      </c>
      <c r="Y180" s="296">
        <f t="shared" si="104"/>
        <v>0.15</v>
      </c>
      <c r="Z180" s="295">
        <f>IF('FEN 2019'!A713=1, 'FEN 2019'!J713, 0)</f>
        <v>1637954</v>
      </c>
      <c r="AA180" s="296">
        <f t="shared" si="105"/>
        <v>0.90901997347229857</v>
      </c>
      <c r="AB180" s="295">
        <f>IF('FEN 2019'!A713=1, 'FEN 2019'!L713, 0)</f>
        <v>715960.4</v>
      </c>
      <c r="AC180" s="296">
        <f t="shared" si="106"/>
        <v>0.39733857227688707</v>
      </c>
      <c r="AD180" s="295">
        <f>IF('FEN 2019'!A713=1, 'FEN 2019'!M713, 0)</f>
        <v>921993.6</v>
      </c>
      <c r="AE180" s="296">
        <f t="shared" si="107"/>
        <v>0.5116814011954115</v>
      </c>
      <c r="AF180" s="295">
        <f>IF('FEN 2019'!A713=1, 'FEN 2019'!N713, 0)</f>
        <v>163936</v>
      </c>
      <c r="AG180" s="296">
        <f t="shared" si="108"/>
        <v>9.0980026527701471E-2</v>
      </c>
      <c r="AH180" s="296">
        <f t="shared" si="109"/>
        <v>0.54733857227688709</v>
      </c>
    </row>
    <row r="181" spans="1:34" ht="20.100000000000001" customHeight="1">
      <c r="A181" s="128">
        <v>179</v>
      </c>
      <c r="B181" s="128">
        <f>IF('FEN 2019'!$A717=1,'FEN 2019'!B717, " ")</f>
        <v>2018</v>
      </c>
      <c r="C181" s="128">
        <f>IF('FEN 2019'!$A717=1,'FEN 2019'!C717, " ")</f>
        <v>2018</v>
      </c>
      <c r="D181" s="301" t="str">
        <f t="shared" si="110"/>
        <v xml:space="preserve"> </v>
      </c>
      <c r="E181" s="301" t="str">
        <f t="shared" si="110"/>
        <v xml:space="preserve"> </v>
      </c>
      <c r="F181" s="301" t="str">
        <f t="shared" si="110"/>
        <v xml:space="preserve"> </v>
      </c>
      <c r="G181" s="301" t="str">
        <f t="shared" si="110"/>
        <v xml:space="preserve"> </v>
      </c>
      <c r="H181" s="301" t="str">
        <f t="shared" si="110"/>
        <v xml:space="preserve"> </v>
      </c>
      <c r="I181" s="301" t="str">
        <f t="shared" si="110"/>
        <v xml:space="preserve"> </v>
      </c>
      <c r="J181" s="301" t="str">
        <f t="shared" si="110"/>
        <v xml:space="preserve"> </v>
      </c>
      <c r="K181" s="301" t="str">
        <f t="shared" si="110"/>
        <v>1</v>
      </c>
      <c r="L181" s="301" t="str">
        <f t="shared" si="110"/>
        <v xml:space="preserve"> </v>
      </c>
      <c r="M181" s="296" t="str">
        <f t="shared" si="82"/>
        <v xml:space="preserve"> </v>
      </c>
      <c r="N181" s="296">
        <f t="shared" si="84"/>
        <v>0.2035124941065535</v>
      </c>
      <c r="O181" s="494" t="str">
        <f>IF('FEN 2019'!A717=1,'FEN 2019'!F717," ")</f>
        <v xml:space="preserve">Alimentarea cu apa a satelor Rediul Mare si Grinauti Moldova  </v>
      </c>
      <c r="P181" s="308" t="s">
        <v>1350</v>
      </c>
      <c r="Q181" s="308" t="s">
        <v>1344</v>
      </c>
      <c r="R181" s="308" t="s">
        <v>1350</v>
      </c>
      <c r="S181" s="306" t="s">
        <v>1350</v>
      </c>
      <c r="T181" s="128" t="str">
        <f>IF('FEN 2019'!A717=1,'FEN 2019'!G717," ")</f>
        <v>Primăria Grinauți-Moldova, ril. Ocnița</v>
      </c>
      <c r="U181" s="298" t="str">
        <f>IF('FEN 2019'!A717=1,'FEN 2019'!E717, " ")</f>
        <v>Grinauti Moldova</v>
      </c>
      <c r="V181" s="298" t="str">
        <f>IF('FEN 2019'!A717, 'FEN 2019'!H717, " ")</f>
        <v>Ocnița</v>
      </c>
      <c r="W181" s="295">
        <f>IF('FEN 2019'!A717=1, 'FEN 2019'!I717, 0)</f>
        <v>4242000</v>
      </c>
      <c r="X181" s="295">
        <f>IF('FEN 2019'!A717=1, 'FEN 2019'!K717, 0)</f>
        <v>636300</v>
      </c>
      <c r="Y181" s="296">
        <f t="shared" si="104"/>
        <v>0.15</v>
      </c>
      <c r="Z181" s="295">
        <f>IF('FEN 2019'!A717=1, 'FEN 2019'!J717, 0)</f>
        <v>2000000</v>
      </c>
      <c r="AA181" s="296">
        <f t="shared" si="105"/>
        <v>0.47147571900047147</v>
      </c>
      <c r="AB181" s="295">
        <f>IF('FEN 2019'!A717=1, 'FEN 2019'!L717, 0)</f>
        <v>227000</v>
      </c>
      <c r="AC181" s="296">
        <f t="shared" si="106"/>
        <v>5.351249410655351E-2</v>
      </c>
      <c r="AD181" s="295">
        <f>IF('FEN 2019'!A717=1, 'FEN 2019'!M717, 0)</f>
        <v>1773000</v>
      </c>
      <c r="AE181" s="296">
        <f t="shared" si="107"/>
        <v>0.41796322489391796</v>
      </c>
      <c r="AF181" s="295">
        <f>IF('FEN 2019'!A717=1, 'FEN 2019'!N717, 0)</f>
        <v>0</v>
      </c>
      <c r="AG181" s="296">
        <f t="shared" si="108"/>
        <v>0</v>
      </c>
      <c r="AH181" s="296">
        <f t="shared" si="109"/>
        <v>0.2035124941065535</v>
      </c>
    </row>
    <row r="182" spans="1:34" ht="20.100000000000001" customHeight="1">
      <c r="A182" s="128">
        <v>180</v>
      </c>
      <c r="B182" s="128">
        <f>IF('FEN 2019'!$A719=1,'FEN 2019'!B719, " ")</f>
        <v>2013</v>
      </c>
      <c r="C182" s="128">
        <f>IF('FEN 2019'!$A719=1,'FEN 2019'!C719, " ")</f>
        <v>2018</v>
      </c>
      <c r="D182" s="301" t="str">
        <f t="shared" si="110"/>
        <v xml:space="preserve"> </v>
      </c>
      <c r="E182" s="301" t="str">
        <f t="shared" si="110"/>
        <v xml:space="preserve"> </v>
      </c>
      <c r="F182" s="301" t="str">
        <f t="shared" si="110"/>
        <v>1</v>
      </c>
      <c r="G182" s="301" t="str">
        <f t="shared" si="110"/>
        <v>1</v>
      </c>
      <c r="H182" s="301" t="str">
        <f t="shared" si="110"/>
        <v>1</v>
      </c>
      <c r="I182" s="301" t="str">
        <f t="shared" si="110"/>
        <v>1</v>
      </c>
      <c r="J182" s="301" t="str">
        <f t="shared" si="110"/>
        <v>1</v>
      </c>
      <c r="K182" s="301" t="str">
        <f t="shared" si="110"/>
        <v>1</v>
      </c>
      <c r="L182" s="301" t="str">
        <f t="shared" si="110"/>
        <v xml:space="preserve"> </v>
      </c>
      <c r="M182" s="296" t="str">
        <f t="shared" si="82"/>
        <v xml:space="preserve"> </v>
      </c>
      <c r="N182" s="296" t="str">
        <f t="shared" si="84"/>
        <v xml:space="preserve"> </v>
      </c>
      <c r="O182" s="494" t="str">
        <f>IF('FEN 2019'!A719=1,'FEN 2019'!F719," ")</f>
        <v xml:space="preserve">Alimentarea cu apa si canalizare in sat. Chiperceni, r-nul Orhei </v>
      </c>
      <c r="P182" s="308" t="s">
        <v>1350</v>
      </c>
      <c r="Q182" s="308" t="s">
        <v>1344</v>
      </c>
      <c r="R182" s="308" t="s">
        <v>1344</v>
      </c>
      <c r="S182" s="306" t="s">
        <v>1350</v>
      </c>
      <c r="T182" s="128" t="str">
        <f>IF('FEN 2019'!A719=1,'FEN 2019'!G719," ")</f>
        <v xml:space="preserve">Primaria comunei Chiperceni,r-nul Orhei </v>
      </c>
      <c r="U182" s="298" t="str">
        <f>IF('FEN 2019'!A719=1,'FEN 2019'!E719, " ")</f>
        <v>Chiperceni</v>
      </c>
      <c r="V182" s="298" t="str">
        <f>IF('FEN 2019'!A719, 'FEN 2019'!H719, " ")</f>
        <v>Orhei</v>
      </c>
      <c r="W182" s="295">
        <f>IF('FEN 2019'!A719=1, 'FEN 2019'!I719, 0)</f>
        <v>8605460</v>
      </c>
      <c r="X182" s="295">
        <f>IF('FEN 2019'!A719=1, 'FEN 2019'!K719, 0)</f>
        <v>1290819</v>
      </c>
      <c r="Y182" s="296">
        <f t="shared" si="104"/>
        <v>0.15</v>
      </c>
      <c r="Z182" s="295">
        <f>IF('FEN 2019'!A719=1, 'FEN 2019'!J719, 0)</f>
        <v>5500000</v>
      </c>
      <c r="AA182" s="296">
        <f t="shared" si="105"/>
        <v>0.63912911105275028</v>
      </c>
      <c r="AB182" s="295">
        <f>IF('FEN 2019'!A719=1, 'FEN 2019'!L719, 0)</f>
        <v>4051223.38</v>
      </c>
      <c r="AC182" s="296">
        <f t="shared" si="106"/>
        <v>0.47077359955191239</v>
      </c>
      <c r="AD182" s="295">
        <f>IF('FEN 2019'!A719=1, 'FEN 2019'!M719, 0)</f>
        <v>1448776.62</v>
      </c>
      <c r="AE182" s="296">
        <f t="shared" si="107"/>
        <v>0.16835551150083786</v>
      </c>
      <c r="AF182" s="295">
        <f>IF('FEN 2019'!A719=1, 'FEN 2019'!N719, 0)</f>
        <v>3105460</v>
      </c>
      <c r="AG182" s="296">
        <f t="shared" si="108"/>
        <v>0.36087088894724978</v>
      </c>
      <c r="AH182" s="296">
        <f t="shared" si="109"/>
        <v>0.62077359955191236</v>
      </c>
    </row>
    <row r="183" spans="1:34" ht="20.100000000000001" customHeight="1">
      <c r="A183" s="128">
        <v>181</v>
      </c>
      <c r="B183" s="128">
        <f>IF('FEN 2019'!$A724=1,'FEN 2019'!B724, " ")</f>
        <v>2015</v>
      </c>
      <c r="C183" s="128">
        <f>IF('FEN 2019'!$A724=1,'FEN 2019'!C724, " ")</f>
        <v>2015</v>
      </c>
      <c r="D183" s="301" t="str">
        <f t="shared" si="110"/>
        <v xml:space="preserve"> </v>
      </c>
      <c r="E183" s="301" t="str">
        <f t="shared" si="110"/>
        <v xml:space="preserve"> </v>
      </c>
      <c r="F183" s="301" t="str">
        <f t="shared" si="110"/>
        <v xml:space="preserve"> </v>
      </c>
      <c r="G183" s="301" t="str">
        <f t="shared" si="110"/>
        <v xml:space="preserve"> </v>
      </c>
      <c r="H183" s="301" t="str">
        <f t="shared" si="110"/>
        <v>1</v>
      </c>
      <c r="I183" s="301" t="str">
        <f t="shared" si="110"/>
        <v xml:space="preserve"> </v>
      </c>
      <c r="J183" s="301" t="str">
        <f t="shared" si="110"/>
        <v xml:space="preserve"> </v>
      </c>
      <c r="K183" s="301" t="str">
        <f t="shared" si="110"/>
        <v xml:space="preserve"> </v>
      </c>
      <c r="L183" s="301" t="str">
        <f t="shared" si="110"/>
        <v xml:space="preserve"> </v>
      </c>
      <c r="M183" s="296" t="str">
        <f t="shared" si="82"/>
        <v xml:space="preserve"> </v>
      </c>
      <c r="N183" s="296">
        <f t="shared" si="84"/>
        <v>0.15</v>
      </c>
      <c r="O183" s="494" t="str">
        <f>IF('FEN 2019'!A724=1,'FEN 2019'!F724," ")</f>
        <v xml:space="preserve">Evacuarea și epurarea apelor uzate din s.Neculăieuca </v>
      </c>
      <c r="P183" s="308" t="s">
        <v>1350</v>
      </c>
      <c r="Q183" s="308" t="s">
        <v>1350</v>
      </c>
      <c r="R183" s="308" t="s">
        <v>1344</v>
      </c>
      <c r="S183" s="308" t="s">
        <v>1344</v>
      </c>
      <c r="T183" s="128" t="str">
        <f>IF('FEN 2019'!A724=1,'FEN 2019'!G724," ")</f>
        <v>Primăria Neculăieuca r.Orhei</v>
      </c>
      <c r="U183" s="298" t="str">
        <f>IF('FEN 2019'!A724=1,'FEN 2019'!E724, " ")</f>
        <v>Neculaieuca</v>
      </c>
      <c r="V183" s="298" t="str">
        <f>IF('FEN 2019'!A724, 'FEN 2019'!H724, " ")</f>
        <v>Orhei</v>
      </c>
      <c r="W183" s="295">
        <f>IF('FEN 2019'!A724=1, 'FEN 2019'!I724, 0)</f>
        <v>7710420</v>
      </c>
      <c r="X183" s="295">
        <f>IF('FEN 2019'!A724=1, 'FEN 2019'!K724, 0)</f>
        <v>1156563</v>
      </c>
      <c r="Y183" s="296">
        <f t="shared" si="104"/>
        <v>0.15</v>
      </c>
      <c r="Z183" s="295">
        <f>IF('FEN 2019'!A724=1, 'FEN 2019'!J724, 0)</f>
        <v>500000</v>
      </c>
      <c r="AA183" s="296">
        <f t="shared" si="105"/>
        <v>6.4847310522643378E-2</v>
      </c>
      <c r="AB183" s="295">
        <f>IF('FEN 2019'!A724=1, 'FEN 2019'!L724, 0)</f>
        <v>0</v>
      </c>
      <c r="AC183" s="296">
        <f t="shared" si="106"/>
        <v>0</v>
      </c>
      <c r="AD183" s="295">
        <f>IF('FEN 2019'!A724=1, 'FEN 2019'!M724, 0)</f>
        <v>500000</v>
      </c>
      <c r="AE183" s="296">
        <f t="shared" si="107"/>
        <v>6.4847310522643378E-2</v>
      </c>
      <c r="AF183" s="295">
        <f>IF('FEN 2019'!A724=1, 'FEN 2019'!N724, 0)</f>
        <v>7210420</v>
      </c>
      <c r="AG183" s="296">
        <f t="shared" si="108"/>
        <v>0.93515268947735664</v>
      </c>
      <c r="AH183" s="296">
        <f t="shared" si="109"/>
        <v>0.15</v>
      </c>
    </row>
    <row r="184" spans="1:34" ht="20.100000000000001" customHeight="1">
      <c r="A184" s="128">
        <v>182</v>
      </c>
      <c r="B184" s="128">
        <f>IF('FEN 2019'!$A726=1,'FEN 2019'!B726, " ")</f>
        <v>2015</v>
      </c>
      <c r="C184" s="128">
        <f>IF('FEN 2019'!$A726=1,'FEN 2019'!C726, " ")</f>
        <v>2015</v>
      </c>
      <c r="D184" s="301" t="str">
        <f t="shared" si="110"/>
        <v xml:space="preserve"> </v>
      </c>
      <c r="E184" s="301" t="str">
        <f t="shared" si="110"/>
        <v xml:space="preserve"> </v>
      </c>
      <c r="F184" s="301" t="str">
        <f t="shared" si="110"/>
        <v xml:space="preserve"> </v>
      </c>
      <c r="G184" s="301" t="str">
        <f t="shared" si="110"/>
        <v xml:space="preserve"> </v>
      </c>
      <c r="H184" s="301" t="str">
        <f t="shared" si="110"/>
        <v>1</v>
      </c>
      <c r="I184" s="301" t="str">
        <f t="shared" si="110"/>
        <v xml:space="preserve"> </v>
      </c>
      <c r="J184" s="301" t="str">
        <f t="shared" si="110"/>
        <v xml:space="preserve"> </v>
      </c>
      <c r="K184" s="301" t="str">
        <f t="shared" si="110"/>
        <v xml:space="preserve"> </v>
      </c>
      <c r="L184" s="301" t="str">
        <f t="shared" si="110"/>
        <v xml:space="preserve"> </v>
      </c>
      <c r="M184" s="296" t="str">
        <f t="shared" si="82"/>
        <v xml:space="preserve"> </v>
      </c>
      <c r="N184" s="296" t="str">
        <f t="shared" si="84"/>
        <v xml:space="preserve"> </v>
      </c>
      <c r="O184" s="494" t="str">
        <f>IF('FEN 2019'!A726=1,'FEN 2019'!F726," ")</f>
        <v>Alimentarea cu apă potabilă a satului Mitoc, r.Orhei. Stație de tratare</v>
      </c>
      <c r="P184" s="308" t="s">
        <v>1344</v>
      </c>
      <c r="Q184" s="308" t="s">
        <v>1344</v>
      </c>
      <c r="R184" s="308" t="s">
        <v>1350</v>
      </c>
      <c r="S184" s="306" t="s">
        <v>1350</v>
      </c>
      <c r="T184" s="128" t="str">
        <f>IF('FEN 2019'!A726=1,'FEN 2019'!G726," ")</f>
        <v>Primăria Mitoc, r.Orhei</v>
      </c>
      <c r="U184" s="298" t="str">
        <f>IF('FEN 2019'!A726=1,'FEN 2019'!E726, " ")</f>
        <v>Mitoc</v>
      </c>
      <c r="V184" s="298" t="str">
        <f>IF('FEN 2019'!A726, 'FEN 2019'!H726, " ")</f>
        <v>Orhei</v>
      </c>
      <c r="W184" s="295">
        <f>IF('FEN 2019'!A726=1, 'FEN 2019'!I726, 0)</f>
        <v>3649071</v>
      </c>
      <c r="X184" s="295">
        <f>IF('FEN 2019'!A726=1, 'FEN 2019'!K726, 0)</f>
        <v>547360.65</v>
      </c>
      <c r="Y184" s="296">
        <f t="shared" si="104"/>
        <v>0.15</v>
      </c>
      <c r="Z184" s="295">
        <f>IF('FEN 2019'!A726=1, 'FEN 2019'!J726, 0)</f>
        <v>2000000</v>
      </c>
      <c r="AA184" s="296">
        <f t="shared" si="105"/>
        <v>0.54808470429871059</v>
      </c>
      <c r="AB184" s="295">
        <f>IF('FEN 2019'!A726=1, 'FEN 2019'!L726, 0)</f>
        <v>2000000</v>
      </c>
      <c r="AC184" s="296">
        <f t="shared" si="106"/>
        <v>0.54808470429871059</v>
      </c>
      <c r="AD184" s="295">
        <f>IF('FEN 2019'!A726=1, 'FEN 2019'!M726, 0)</f>
        <v>0</v>
      </c>
      <c r="AE184" s="296">
        <f t="shared" si="107"/>
        <v>0</v>
      </c>
      <c r="AF184" s="295">
        <f>IF('FEN 2019'!A726=1, 'FEN 2019'!N726, 0)</f>
        <v>1649071</v>
      </c>
      <c r="AG184" s="296">
        <f t="shared" si="108"/>
        <v>0.45191529570128947</v>
      </c>
      <c r="AH184" s="296">
        <f t="shared" si="109"/>
        <v>0.6980847042987105</v>
      </c>
    </row>
    <row r="185" spans="1:34" ht="20.100000000000001" customHeight="1">
      <c r="A185" s="128">
        <v>183</v>
      </c>
      <c r="B185" s="128">
        <f>IF('FEN 2019'!$A728=1,'FEN 2019'!B728, " ")</f>
        <v>2012</v>
      </c>
      <c r="C185" s="128">
        <f>IF('FEN 2019'!$A728=1,'FEN 2019'!C728, " ")</f>
        <v>2016</v>
      </c>
      <c r="D185" s="301" t="str">
        <f t="shared" si="110"/>
        <v xml:space="preserve"> </v>
      </c>
      <c r="E185" s="301" t="str">
        <f t="shared" si="110"/>
        <v>1</v>
      </c>
      <c r="F185" s="301" t="str">
        <f t="shared" si="110"/>
        <v>1</v>
      </c>
      <c r="G185" s="301" t="str">
        <f t="shared" si="110"/>
        <v>1</v>
      </c>
      <c r="H185" s="301" t="str">
        <f t="shared" si="110"/>
        <v>1</v>
      </c>
      <c r="I185" s="301" t="str">
        <f t="shared" si="110"/>
        <v>1</v>
      </c>
      <c r="J185" s="301" t="str">
        <f t="shared" si="110"/>
        <v xml:space="preserve"> </v>
      </c>
      <c r="K185" s="301" t="str">
        <f t="shared" si="110"/>
        <v xml:space="preserve"> </v>
      </c>
      <c r="L185" s="301" t="str">
        <f t="shared" si="110"/>
        <v xml:space="preserve"> </v>
      </c>
      <c r="M185" s="296">
        <f t="shared" si="82"/>
        <v>1.0596118560488614</v>
      </c>
      <c r="N185" s="296" t="str">
        <f t="shared" si="84"/>
        <v xml:space="preserve"> </v>
      </c>
      <c r="O185" s="494" t="str">
        <f>IF('FEN 2019'!A728=1,'FEN 2019'!F728," ")</f>
        <v xml:space="preserve">Aprovizionarea cu apă, sistemul de canalizare şi staţia de purificare in s. Feodoreuca si s. Clişova Noua din com. Ciocîlteni, rl. Orhei </v>
      </c>
      <c r="P185" s="308" t="s">
        <v>1350</v>
      </c>
      <c r="Q185" s="308" t="s">
        <v>1344</v>
      </c>
      <c r="R185" s="308" t="s">
        <v>1344</v>
      </c>
      <c r="S185" s="308" t="s">
        <v>1344</v>
      </c>
      <c r="T185" s="128" t="str">
        <f>IF('FEN 2019'!A728=1,'FEN 2019'!G728," ")</f>
        <v>Primăria  Ciocîlteni,     r. Orhei</v>
      </c>
      <c r="U185" s="298" t="str">
        <f>IF('FEN 2019'!A728=1,'FEN 2019'!E728, " ")</f>
        <v>Ciocilteni</v>
      </c>
      <c r="V185" s="298" t="str">
        <f>IF('FEN 2019'!A728, 'FEN 2019'!H728, " ")</f>
        <v>Orhei</v>
      </c>
      <c r="W185" s="295">
        <f>IF('FEN 2019'!A728=1, 'FEN 2019'!I728, 0)</f>
        <v>8475876</v>
      </c>
      <c r="X185" s="295">
        <f>IF('FEN 2019'!A728=1, 'FEN 2019'!K728, 0)</f>
        <v>1271381.3999999999</v>
      </c>
      <c r="Y185" s="296">
        <f t="shared" si="104"/>
        <v>0.15</v>
      </c>
      <c r="Z185" s="295">
        <f>IF('FEN 2019'!A728=1, 'FEN 2019'!J728, 0)</f>
        <v>8008663</v>
      </c>
      <c r="AA185" s="296">
        <f t="shared" si="105"/>
        <v>0.94487732005517777</v>
      </c>
      <c r="AB185" s="295">
        <f>IF('FEN 2019'!A728=1, 'FEN 2019'!L728, 0)</f>
        <v>7709757.2999999998</v>
      </c>
      <c r="AC185" s="296">
        <f t="shared" si="106"/>
        <v>0.90961185604886152</v>
      </c>
      <c r="AD185" s="295">
        <f>IF('FEN 2019'!A728=1, 'FEN 2019'!M728, 0)</f>
        <v>298905.70000000019</v>
      </c>
      <c r="AE185" s="296">
        <f t="shared" si="107"/>
        <v>3.5265464006316298E-2</v>
      </c>
      <c r="AF185" s="295">
        <f>IF('FEN 2019'!A728=1, 'FEN 2019'!N728, 0)</f>
        <v>467213</v>
      </c>
      <c r="AG185" s="296">
        <f t="shared" si="108"/>
        <v>5.5122679944822221E-2</v>
      </c>
      <c r="AH185" s="296">
        <f t="shared" si="109"/>
        <v>1.0596118560488614</v>
      </c>
    </row>
    <row r="186" spans="1:34" ht="20.100000000000001" customHeight="1">
      <c r="A186" s="128">
        <v>184</v>
      </c>
      <c r="B186" s="128">
        <f>IF('FEN 2019'!$A734=1,'FEN 2019'!B734, " ")</f>
        <v>2015</v>
      </c>
      <c r="C186" s="128">
        <f>IF('FEN 2019'!$A734=1,'FEN 2019'!C734, " ")</f>
        <v>2016</v>
      </c>
      <c r="D186" s="301" t="str">
        <f t="shared" si="110"/>
        <v xml:space="preserve"> </v>
      </c>
      <c r="E186" s="301" t="str">
        <f t="shared" si="110"/>
        <v xml:space="preserve"> </v>
      </c>
      <c r="F186" s="301" t="str">
        <f t="shared" si="110"/>
        <v xml:space="preserve"> </v>
      </c>
      <c r="G186" s="301" t="str">
        <f t="shared" si="110"/>
        <v xml:space="preserve"> </v>
      </c>
      <c r="H186" s="301" t="str">
        <f t="shared" si="110"/>
        <v>1</v>
      </c>
      <c r="I186" s="301" t="str">
        <f t="shared" si="110"/>
        <v>1</v>
      </c>
      <c r="J186" s="301" t="str">
        <f t="shared" si="110"/>
        <v xml:space="preserve"> </v>
      </c>
      <c r="K186" s="301" t="str">
        <f t="shared" si="110"/>
        <v xml:space="preserve"> </v>
      </c>
      <c r="L186" s="301" t="str">
        <f t="shared" si="110"/>
        <v xml:space="preserve"> </v>
      </c>
      <c r="M186" s="296" t="str">
        <f t="shared" si="82"/>
        <v xml:space="preserve"> </v>
      </c>
      <c r="N186" s="296" t="str">
        <f t="shared" si="84"/>
        <v xml:space="preserve"> </v>
      </c>
      <c r="O186" s="494" t="str">
        <f>IF('FEN 2019'!A734=1,'FEN 2019'!F734," ")</f>
        <v xml:space="preserve">Evacuarea și epurarea apelor uzate în Ivancea                                                             </v>
      </c>
      <c r="P186" s="308" t="s">
        <v>1350</v>
      </c>
      <c r="Q186" s="308" t="s">
        <v>1350</v>
      </c>
      <c r="R186" s="308" t="s">
        <v>1344</v>
      </c>
      <c r="S186" s="308" t="s">
        <v>1344</v>
      </c>
      <c r="T186" s="128" t="str">
        <f>IF('FEN 2019'!A734=1,'FEN 2019'!G734," ")</f>
        <v>Primăria Ivancea, r. Orhei</v>
      </c>
      <c r="U186" s="298" t="str">
        <f>IF('FEN 2019'!A734=1,'FEN 2019'!E734, " ")</f>
        <v>Ivancea</v>
      </c>
      <c r="V186" s="298" t="str">
        <f>IF('FEN 2019'!A734, 'FEN 2019'!H734, " ")</f>
        <v>Orhei</v>
      </c>
      <c r="W186" s="295">
        <f>IF('FEN 2019'!A734=1, 'FEN 2019'!I734, 0)</f>
        <v>27099020</v>
      </c>
      <c r="X186" s="295">
        <f>IF('FEN 2019'!A734=1, 'FEN 2019'!K734, 0)</f>
        <v>4064853</v>
      </c>
      <c r="Y186" s="296">
        <f t="shared" si="104"/>
        <v>0.15</v>
      </c>
      <c r="Z186" s="295">
        <f>IF('FEN 2019'!A734=1, 'FEN 2019'!J734, 0)</f>
        <v>8000000</v>
      </c>
      <c r="AA186" s="296">
        <f t="shared" si="105"/>
        <v>0.29521362765147963</v>
      </c>
      <c r="AB186" s="295">
        <f>IF('FEN 2019'!A734=1, 'FEN 2019'!L734, 0)</f>
        <v>6851864.7199999997</v>
      </c>
      <c r="AC186" s="296">
        <f t="shared" si="106"/>
        <v>0.25284548002104873</v>
      </c>
      <c r="AD186" s="295">
        <f>IF('FEN 2019'!A734=1, 'FEN 2019'!M734, 0)</f>
        <v>1148135.2800000003</v>
      </c>
      <c r="AE186" s="296">
        <f t="shared" si="107"/>
        <v>4.2368147630430925E-2</v>
      </c>
      <c r="AF186" s="295">
        <f>IF('FEN 2019'!A734=1, 'FEN 2019'!N734, 0)</f>
        <v>19099020</v>
      </c>
      <c r="AG186" s="296">
        <f t="shared" si="108"/>
        <v>0.70478637234852037</v>
      </c>
      <c r="AH186" s="296">
        <f t="shared" si="109"/>
        <v>0.4028454800210487</v>
      </c>
    </row>
    <row r="187" spans="1:34" ht="20.100000000000001" customHeight="1">
      <c r="A187" s="128">
        <v>185</v>
      </c>
      <c r="B187" s="128">
        <f>IF('FEN 2019'!$A739=1,'FEN 2019'!B739, " ")</f>
        <v>2015</v>
      </c>
      <c r="C187" s="128">
        <f>IF('FEN 2019'!$A739=1,'FEN 2019'!C739, " ")</f>
        <v>2019</v>
      </c>
      <c r="D187" s="301" t="str">
        <f t="shared" ref="D187:L194" si="111">IF(AND($B187&gt;=D$2-$C187+$B187,$C187&lt;=D$2+$C187-$B187),"1"," ")</f>
        <v xml:space="preserve"> </v>
      </c>
      <c r="E187" s="301" t="str">
        <f t="shared" si="111"/>
        <v xml:space="preserve"> </v>
      </c>
      <c r="F187" s="301" t="str">
        <f t="shared" si="111"/>
        <v xml:space="preserve"> </v>
      </c>
      <c r="G187" s="301" t="str">
        <f t="shared" si="111"/>
        <v xml:space="preserve"> </v>
      </c>
      <c r="H187" s="301" t="str">
        <f t="shared" si="111"/>
        <v>1</v>
      </c>
      <c r="I187" s="301" t="str">
        <f t="shared" si="111"/>
        <v>1</v>
      </c>
      <c r="J187" s="301" t="str">
        <f t="shared" si="111"/>
        <v>1</v>
      </c>
      <c r="K187" s="301" t="str">
        <f t="shared" si="111"/>
        <v>1</v>
      </c>
      <c r="L187" s="301" t="str">
        <f t="shared" si="111"/>
        <v>1</v>
      </c>
      <c r="M187" s="296" t="str">
        <f t="shared" si="82"/>
        <v xml:space="preserve"> </v>
      </c>
      <c r="N187" s="296">
        <f t="shared" si="84"/>
        <v>0.24259384432419179</v>
      </c>
      <c r="O187" s="494" t="str">
        <f>IF('FEN 2019'!A739=1,'FEN 2019'!F739," ")</f>
        <v xml:space="preserve">Construcția sistemului de apeduct, canalizare și epurare a s. Brăviceni                                                                   </v>
      </c>
      <c r="P187" s="308" t="s">
        <v>1350</v>
      </c>
      <c r="Q187" s="308" t="s">
        <v>1344</v>
      </c>
      <c r="R187" s="308" t="s">
        <v>1344</v>
      </c>
      <c r="S187" s="308" t="s">
        <v>1344</v>
      </c>
      <c r="T187" s="128" t="str">
        <f>IF('FEN 2019'!A739=1,'FEN 2019'!G739," ")</f>
        <v xml:space="preserve"> Primăria Brăviceni, r. Orhei</v>
      </c>
      <c r="U187" s="298" t="str">
        <f>IF('FEN 2019'!A739=1,'FEN 2019'!E739, " ")</f>
        <v>Braviceni</v>
      </c>
      <c r="V187" s="298" t="str">
        <f>IF('FEN 2019'!A739, 'FEN 2019'!H739, " ")</f>
        <v>Orhei</v>
      </c>
      <c r="W187" s="295">
        <f>IF('FEN 2019'!A739=1, 'FEN 2019'!I739, 0)</f>
        <v>43199416</v>
      </c>
      <c r="X187" s="295">
        <f>IF('FEN 2019'!A739=1, 'FEN 2019'!K739, 0)</f>
        <v>6479912.4000000004</v>
      </c>
      <c r="Y187" s="296">
        <f t="shared" si="104"/>
        <v>0.15000000000000002</v>
      </c>
      <c r="Z187" s="295">
        <f>IF('FEN 2019'!A739=1, 'FEN 2019'!J739, 0)</f>
        <v>8000000</v>
      </c>
      <c r="AA187" s="296">
        <f t="shared" si="105"/>
        <v>0.18518768864838359</v>
      </c>
      <c r="AB187" s="295">
        <f>IF('FEN 2019'!A739=1, 'FEN 2019'!L739, 0)</f>
        <v>4000000</v>
      </c>
      <c r="AC187" s="296">
        <f t="shared" si="106"/>
        <v>9.2593844324191793E-2</v>
      </c>
      <c r="AD187" s="295">
        <f>IF('FEN 2019'!A739=1, 'FEN 2019'!M739, 0)</f>
        <v>4000000</v>
      </c>
      <c r="AE187" s="296">
        <f t="shared" si="107"/>
        <v>9.2593844324191793E-2</v>
      </c>
      <c r="AF187" s="295">
        <f>IF('FEN 2019'!A739=1, 'FEN 2019'!N739, 0)</f>
        <v>35199416</v>
      </c>
      <c r="AG187" s="296">
        <f t="shared" si="108"/>
        <v>0.81481231135161647</v>
      </c>
      <c r="AH187" s="296">
        <f t="shared" si="109"/>
        <v>0.24259384432419179</v>
      </c>
    </row>
    <row r="188" spans="1:34" ht="20.100000000000001" customHeight="1">
      <c r="A188" s="128">
        <v>186</v>
      </c>
      <c r="B188" s="128">
        <f>IF('FEN 2019'!$A744=1,'FEN 2019'!B744, " ")</f>
        <v>2016</v>
      </c>
      <c r="C188" s="128">
        <f>IF('FEN 2019'!$A744=1,'FEN 2019'!C744, " ")</f>
        <v>2016</v>
      </c>
      <c r="D188" s="301" t="str">
        <f t="shared" si="111"/>
        <v xml:space="preserve"> </v>
      </c>
      <c r="E188" s="301" t="str">
        <f t="shared" si="111"/>
        <v xml:space="preserve"> </v>
      </c>
      <c r="F188" s="301" t="str">
        <f t="shared" si="111"/>
        <v xml:space="preserve"> </v>
      </c>
      <c r="G188" s="301" t="str">
        <f t="shared" si="111"/>
        <v xml:space="preserve"> </v>
      </c>
      <c r="H188" s="301" t="str">
        <f t="shared" si="111"/>
        <v xml:space="preserve"> </v>
      </c>
      <c r="I188" s="301" t="str">
        <f t="shared" si="111"/>
        <v>1</v>
      </c>
      <c r="J188" s="301" t="str">
        <f t="shared" si="111"/>
        <v xml:space="preserve"> </v>
      </c>
      <c r="K188" s="301" t="str">
        <f t="shared" si="111"/>
        <v xml:space="preserve"> </v>
      </c>
      <c r="L188" s="301" t="str">
        <f t="shared" si="111"/>
        <v xml:space="preserve"> </v>
      </c>
      <c r="M188" s="296" t="str">
        <f t="shared" si="82"/>
        <v xml:space="preserve"> </v>
      </c>
      <c r="N188" s="296">
        <f t="shared" si="84"/>
        <v>0.18971121554678536</v>
      </c>
      <c r="O188" s="494" t="str">
        <f>IF('FEN 2019'!A744=1,'FEN 2019'!F744," ")</f>
        <v xml:space="preserve">Construcţia reţelelor de canalizare și stație de epurare în s.Peresecina, r. Orhei                                                                </v>
      </c>
      <c r="P188" s="308" t="s">
        <v>1350</v>
      </c>
      <c r="Q188" s="308" t="s">
        <v>1350</v>
      </c>
      <c r="R188" s="308" t="s">
        <v>1344</v>
      </c>
      <c r="S188" s="308" t="s">
        <v>1344</v>
      </c>
      <c r="T188" s="128" t="str">
        <f>IF('FEN 2019'!A744=1,'FEN 2019'!G744," ")</f>
        <v>Primăria Peresecina, r. Orhei</v>
      </c>
      <c r="U188" s="298" t="str">
        <f>IF('FEN 2019'!A744=1,'FEN 2019'!E744, " ")</f>
        <v>Peresecina</v>
      </c>
      <c r="V188" s="298" t="str">
        <f>IF('FEN 2019'!A744, 'FEN 2019'!H744, " ")</f>
        <v>Orhei</v>
      </c>
      <c r="W188" s="295">
        <f>IF('FEN 2019'!A744=1, 'FEN 2019'!I744, 0)</f>
        <v>25178710</v>
      </c>
      <c r="X188" s="295">
        <f>IF('FEN 2019'!A744=1, 'FEN 2019'!K744, 0)</f>
        <v>3776806.5</v>
      </c>
      <c r="Y188" s="296">
        <f t="shared" si="104"/>
        <v>0.15</v>
      </c>
      <c r="Z188" s="295">
        <f>IF('FEN 2019'!A744=1, 'FEN 2019'!J744, 0)</f>
        <v>1000000</v>
      </c>
      <c r="AA188" s="296">
        <f t="shared" si="105"/>
        <v>3.971609347738625E-2</v>
      </c>
      <c r="AB188" s="295">
        <f>IF('FEN 2019'!A744=1, 'FEN 2019'!L744, 0)</f>
        <v>999877.17999999993</v>
      </c>
      <c r="AC188" s="296">
        <f t="shared" si="106"/>
        <v>3.9711215546785354E-2</v>
      </c>
      <c r="AD188" s="295">
        <f>IF('FEN 2019'!A744=1, 'FEN 2019'!M744, 0)</f>
        <v>122.82000000006519</v>
      </c>
      <c r="AE188" s="296">
        <f t="shared" si="107"/>
        <v>4.8779306008951685E-6</v>
      </c>
      <c r="AF188" s="295">
        <f>IF('FEN 2019'!A744=1, 'FEN 2019'!N744, 0)</f>
        <v>24178710</v>
      </c>
      <c r="AG188" s="296">
        <f t="shared" si="108"/>
        <v>0.96028390652261375</v>
      </c>
      <c r="AH188" s="296">
        <f t="shared" si="109"/>
        <v>0.18971121554678536</v>
      </c>
    </row>
    <row r="189" spans="1:34" ht="20.100000000000001" customHeight="1">
      <c r="A189" s="128">
        <v>187</v>
      </c>
      <c r="B189" s="128">
        <f>IF('FEN 2019'!$A746=1,'FEN 2019'!B746, " ")</f>
        <v>2016</v>
      </c>
      <c r="C189" s="128">
        <f>IF('FEN 2019'!$A746=1,'FEN 2019'!C746, " ")</f>
        <v>2016</v>
      </c>
      <c r="D189" s="301" t="str">
        <f t="shared" si="111"/>
        <v xml:space="preserve"> </v>
      </c>
      <c r="E189" s="301" t="str">
        <f t="shared" si="111"/>
        <v xml:space="preserve"> </v>
      </c>
      <c r="F189" s="301" t="str">
        <f t="shared" si="111"/>
        <v xml:space="preserve"> </v>
      </c>
      <c r="G189" s="301" t="str">
        <f t="shared" si="111"/>
        <v xml:space="preserve"> </v>
      </c>
      <c r="H189" s="301" t="str">
        <f t="shared" si="111"/>
        <v xml:space="preserve"> </v>
      </c>
      <c r="I189" s="301" t="str">
        <f t="shared" si="111"/>
        <v>1</v>
      </c>
      <c r="J189" s="301" t="str">
        <f t="shared" si="111"/>
        <v xml:space="preserve"> </v>
      </c>
      <c r="K189" s="301" t="str">
        <f t="shared" si="111"/>
        <v xml:space="preserve"> </v>
      </c>
      <c r="L189" s="301" t="str">
        <f t="shared" si="111"/>
        <v xml:space="preserve"> </v>
      </c>
      <c r="M189" s="296" t="str">
        <f t="shared" si="82"/>
        <v xml:space="preserve"> </v>
      </c>
      <c r="N189" s="296">
        <f t="shared" si="84"/>
        <v>0.20283049968143207</v>
      </c>
      <c r="O189" s="494" t="str">
        <f>IF('FEN 2019'!A746=1,'FEN 2019'!F746," ")</f>
        <v xml:space="preserve">Extinderea apeductului în comuna Bieşti, raionul Orhei </v>
      </c>
      <c r="P189" s="308" t="s">
        <v>1350</v>
      </c>
      <c r="Q189" s="308" t="s">
        <v>1344</v>
      </c>
      <c r="R189" s="308" t="s">
        <v>1350</v>
      </c>
      <c r="S189" s="306" t="s">
        <v>1350</v>
      </c>
      <c r="T189" s="128" t="str">
        <f>IF('FEN 2019'!A746=1,'FEN 2019'!G746," ")</f>
        <v>Primăria com. Bieşti r. Orhei</v>
      </c>
      <c r="U189" s="298" t="str">
        <f>IF('FEN 2019'!A746=1,'FEN 2019'!E746, " ")</f>
        <v>Biesti</v>
      </c>
      <c r="V189" s="298" t="str">
        <f>IF('FEN 2019'!A746, 'FEN 2019'!H746, " ")</f>
        <v>Orhei</v>
      </c>
      <c r="W189" s="295">
        <f>IF('FEN 2019'!A746=1, 'FEN 2019'!I746, 0)</f>
        <v>18928460</v>
      </c>
      <c r="X189" s="295">
        <f>IF('FEN 2019'!A746=1, 'FEN 2019'!K746, 0)</f>
        <v>2839269</v>
      </c>
      <c r="Y189" s="296">
        <f t="shared" ref="Y189:Y207" si="112">X189/W189</f>
        <v>0.15</v>
      </c>
      <c r="Z189" s="295">
        <f>IF('FEN 2019'!A746=1, 'FEN 2019'!J746, 0)</f>
        <v>1000000</v>
      </c>
      <c r="AA189" s="296">
        <f t="shared" ref="AA189:AA207" si="113">Z189/W189</f>
        <v>5.2830499681432087E-2</v>
      </c>
      <c r="AB189" s="295">
        <f>IF('FEN 2019'!A746=1, 'FEN 2019'!L746, 0)</f>
        <v>1000000</v>
      </c>
      <c r="AC189" s="296">
        <f t="shared" ref="AC189:AC207" si="114">AB189/W189</f>
        <v>5.2830499681432087E-2</v>
      </c>
      <c r="AD189" s="295">
        <f>IF('FEN 2019'!A746=1, 'FEN 2019'!M746, 0)</f>
        <v>0</v>
      </c>
      <c r="AE189" s="296">
        <f t="shared" ref="AE189:AE207" si="115">AD189/W189</f>
        <v>0</v>
      </c>
      <c r="AF189" s="295">
        <f>IF('FEN 2019'!A746=1, 'FEN 2019'!N746, 0)</f>
        <v>17928460</v>
      </c>
      <c r="AG189" s="296">
        <f t="shared" ref="AG189:AG207" si="116">AF189/W189</f>
        <v>0.94716950031856795</v>
      </c>
      <c r="AH189" s="296">
        <f t="shared" ref="AH189:AH207" si="117">(AB189+X189)/W189</f>
        <v>0.20283049968143207</v>
      </c>
    </row>
    <row r="190" spans="1:34" ht="20.100000000000001" customHeight="1">
      <c r="A190" s="128">
        <v>188</v>
      </c>
      <c r="B190" s="128">
        <f>IF('FEN 2019'!$A748=1,'FEN 2019'!B748, " ")</f>
        <v>2015</v>
      </c>
      <c r="C190" s="128">
        <f>IF('FEN 2019'!$A748=1,'FEN 2019'!C748, " ")</f>
        <v>2018</v>
      </c>
      <c r="D190" s="301" t="str">
        <f t="shared" si="111"/>
        <v xml:space="preserve"> </v>
      </c>
      <c r="E190" s="301" t="str">
        <f t="shared" si="111"/>
        <v xml:space="preserve"> </v>
      </c>
      <c r="F190" s="301" t="str">
        <f t="shared" si="111"/>
        <v xml:space="preserve"> </v>
      </c>
      <c r="G190" s="301" t="str">
        <f t="shared" si="111"/>
        <v xml:space="preserve"> </v>
      </c>
      <c r="H190" s="301" t="str">
        <f t="shared" si="111"/>
        <v>1</v>
      </c>
      <c r="I190" s="301" t="str">
        <f t="shared" si="111"/>
        <v>1</v>
      </c>
      <c r="J190" s="301" t="str">
        <f t="shared" si="111"/>
        <v>1</v>
      </c>
      <c r="K190" s="301" t="str">
        <f t="shared" si="111"/>
        <v>1</v>
      </c>
      <c r="L190" s="301" t="str">
        <f t="shared" si="111"/>
        <v xml:space="preserve"> </v>
      </c>
      <c r="M190" s="296">
        <f t="shared" si="82"/>
        <v>0.96263782689075639</v>
      </c>
      <c r="N190" s="296" t="str">
        <f t="shared" si="84"/>
        <v xml:space="preserve"> </v>
      </c>
      <c r="O190" s="494" t="str">
        <f>IF('FEN 2019'!A748=1,'FEN 2019'!F748," ")</f>
        <v xml:space="preserve">Aprovizionarea cu apă a s. Mălăiești, r. Orhei  </v>
      </c>
      <c r="P190" s="308" t="s">
        <v>1350</v>
      </c>
      <c r="Q190" s="308" t="s">
        <v>1344</v>
      </c>
      <c r="R190" s="308" t="s">
        <v>1350</v>
      </c>
      <c r="S190" s="306" t="s">
        <v>1350</v>
      </c>
      <c r="T190" s="128" t="str">
        <f>IF('FEN 2019'!A748=1,'FEN 2019'!G748," ")</f>
        <v>Primăria Mălăiești, r. Orhei</v>
      </c>
      <c r="U190" s="298" t="str">
        <f>IF('FEN 2019'!A748=1,'FEN 2019'!E748, " ")</f>
        <v>Malaiesti</v>
      </c>
      <c r="V190" s="298" t="str">
        <f>IF('FEN 2019'!A748, 'FEN 2019'!H748, " ")</f>
        <v>Orhei</v>
      </c>
      <c r="W190" s="295">
        <f>IF('FEN 2019'!A748=1, 'FEN 2019'!I748, 0)</f>
        <v>5950000</v>
      </c>
      <c r="X190" s="295">
        <f>IF('FEN 2019'!A748=1, 'FEN 2019'!K748, 0)</f>
        <v>892500</v>
      </c>
      <c r="Y190" s="296">
        <f t="shared" si="112"/>
        <v>0.15</v>
      </c>
      <c r="Z190" s="295">
        <f>IF('FEN 2019'!A748=1, 'FEN 2019'!J748, 0)</f>
        <v>5625066</v>
      </c>
      <c r="AA190" s="296">
        <f t="shared" si="113"/>
        <v>0.94538924369747901</v>
      </c>
      <c r="AB190" s="295">
        <f>IF('FEN 2019'!A748=1, 'FEN 2019'!L748, 0)</f>
        <v>4835195.07</v>
      </c>
      <c r="AC190" s="296">
        <f t="shared" si="114"/>
        <v>0.81263782689075637</v>
      </c>
      <c r="AD190" s="295">
        <f>IF('FEN 2019'!A748=1, 'FEN 2019'!M748, 0)</f>
        <v>789870.9299999997</v>
      </c>
      <c r="AE190" s="296">
        <f t="shared" si="115"/>
        <v>0.13275141680672264</v>
      </c>
      <c r="AF190" s="295">
        <f>IF('FEN 2019'!A748=1, 'FEN 2019'!N748, 0)</f>
        <v>324934</v>
      </c>
      <c r="AG190" s="296">
        <f t="shared" si="116"/>
        <v>5.4610756302521012E-2</v>
      </c>
      <c r="AH190" s="296">
        <f t="shared" si="117"/>
        <v>0.96263782689075639</v>
      </c>
    </row>
    <row r="191" spans="1:34" ht="20.100000000000001" customHeight="1">
      <c r="A191" s="128">
        <v>189</v>
      </c>
      <c r="B191" s="128">
        <f>IF('FEN 2019'!$A754=1,'FEN 2019'!B754, " ")</f>
        <v>2017</v>
      </c>
      <c r="C191" s="128">
        <f>IF('FEN 2019'!$A754=1,'FEN 2019'!C754, " ")</f>
        <v>2017</v>
      </c>
      <c r="D191" s="301" t="str">
        <f t="shared" si="111"/>
        <v xml:space="preserve"> </v>
      </c>
      <c r="E191" s="301" t="str">
        <f t="shared" si="111"/>
        <v xml:space="preserve"> </v>
      </c>
      <c r="F191" s="301" t="str">
        <f t="shared" si="111"/>
        <v xml:space="preserve"> </v>
      </c>
      <c r="G191" s="301" t="str">
        <f t="shared" si="111"/>
        <v xml:space="preserve"> </v>
      </c>
      <c r="H191" s="301" t="str">
        <f t="shared" si="111"/>
        <v xml:space="preserve"> </v>
      </c>
      <c r="I191" s="301" t="str">
        <f t="shared" si="111"/>
        <v xml:space="preserve"> </v>
      </c>
      <c r="J191" s="301" t="str">
        <f t="shared" si="111"/>
        <v>1</v>
      </c>
      <c r="K191" s="301" t="str">
        <f t="shared" si="111"/>
        <v xml:space="preserve"> </v>
      </c>
      <c r="L191" s="301" t="str">
        <f t="shared" si="111"/>
        <v xml:space="preserve"> </v>
      </c>
      <c r="M191" s="296" t="str">
        <f t="shared" si="82"/>
        <v xml:space="preserve"> </v>
      </c>
      <c r="N191" s="296">
        <f t="shared" si="84"/>
        <v>0.15</v>
      </c>
      <c r="O191" s="494" t="str">
        <f>IF('FEN 2019'!A754=1,'FEN 2019'!F754," ")</f>
        <v>Rețele de alimentare cu apă, canalizare și stație de epurare în satul Tabăra, com. Vatici</v>
      </c>
      <c r="P191" s="308" t="s">
        <v>1350</v>
      </c>
      <c r="Q191" s="308" t="s">
        <v>1344</v>
      </c>
      <c r="R191" s="308" t="s">
        <v>1344</v>
      </c>
      <c r="S191" s="308" t="s">
        <v>1344</v>
      </c>
      <c r="T191" s="128" t="str">
        <f>IF('FEN 2019'!A754=1,'FEN 2019'!G754," ")</f>
        <v>Primăria Vatici, r. Orhei</v>
      </c>
      <c r="U191" s="298" t="str">
        <f>IF('FEN 2019'!A754=1,'FEN 2019'!E754, " ")</f>
        <v>Vatici</v>
      </c>
      <c r="V191" s="298" t="str">
        <f>IF('FEN 2019'!A754, 'FEN 2019'!H754, " ")</f>
        <v>Orhei</v>
      </c>
      <c r="W191" s="295">
        <f>IF('FEN 2019'!A754=1, 'FEN 2019'!I754, 0)</f>
        <v>5662212</v>
      </c>
      <c r="X191" s="295">
        <f>IF('FEN 2019'!A754=1, 'FEN 2019'!K754, 0)</f>
        <v>849331.8</v>
      </c>
      <c r="Y191" s="296">
        <f t="shared" si="112"/>
        <v>0.15</v>
      </c>
      <c r="Z191" s="295">
        <f>IF('FEN 2019'!A754=1, 'FEN 2019'!J754, 0)</f>
        <v>4812880.2</v>
      </c>
      <c r="AA191" s="296">
        <f t="shared" si="113"/>
        <v>0.85</v>
      </c>
      <c r="AB191" s="295">
        <f>IF('FEN 2019'!A754=1, 'FEN 2019'!L754, 0)</f>
        <v>0</v>
      </c>
      <c r="AC191" s="296">
        <f t="shared" si="114"/>
        <v>0</v>
      </c>
      <c r="AD191" s="295">
        <f>IF('FEN 2019'!A754=1, 'FEN 2019'!M754, 0)</f>
        <v>4812880.2</v>
      </c>
      <c r="AE191" s="296">
        <f t="shared" si="115"/>
        <v>0.85</v>
      </c>
      <c r="AF191" s="295">
        <f>IF('FEN 2019'!A754=1, 'FEN 2019'!N754, 0)</f>
        <v>0</v>
      </c>
      <c r="AG191" s="296">
        <f t="shared" si="116"/>
        <v>0</v>
      </c>
      <c r="AH191" s="296">
        <f t="shared" si="117"/>
        <v>0.15</v>
      </c>
    </row>
    <row r="192" spans="1:34" ht="20.100000000000001" customHeight="1">
      <c r="A192" s="128">
        <v>190</v>
      </c>
      <c r="B192" s="128">
        <f>IF('FEN 2019'!$A756=1,'FEN 2019'!B756, " ")</f>
        <v>2014</v>
      </c>
      <c r="C192" s="128">
        <f>IF('FEN 2019'!$A756=1,'FEN 2019'!C756, " ")</f>
        <v>2016</v>
      </c>
      <c r="D192" s="301" t="str">
        <f t="shared" si="111"/>
        <v xml:space="preserve"> </v>
      </c>
      <c r="E192" s="301" t="str">
        <f t="shared" si="111"/>
        <v xml:space="preserve"> </v>
      </c>
      <c r="F192" s="301" t="str">
        <f t="shared" si="111"/>
        <v xml:space="preserve"> </v>
      </c>
      <c r="G192" s="301" t="str">
        <f t="shared" si="111"/>
        <v>1</v>
      </c>
      <c r="H192" s="301" t="str">
        <f t="shared" si="111"/>
        <v>1</v>
      </c>
      <c r="I192" s="301" t="str">
        <f t="shared" si="111"/>
        <v>1</v>
      </c>
      <c r="J192" s="301" t="str">
        <f t="shared" si="111"/>
        <v xml:space="preserve"> </v>
      </c>
      <c r="K192" s="301" t="str">
        <f t="shared" si="111"/>
        <v xml:space="preserve"> </v>
      </c>
      <c r="L192" s="301" t="str">
        <f t="shared" si="111"/>
        <v xml:space="preserve"> </v>
      </c>
      <c r="M192" s="296" t="str">
        <f t="shared" si="82"/>
        <v xml:space="preserve"> </v>
      </c>
      <c r="N192" s="296" t="str">
        <f t="shared" si="84"/>
        <v xml:space="preserve"> </v>
      </c>
      <c r="O192" s="494" t="str">
        <f>IF('FEN 2019'!A756=1,'FEN 2019'!F756," ")</f>
        <v xml:space="preserve">Extinderea reţelelor de canalizare şi reutilarea staţiei de pompare din comuna Pelivan, r. Orhei                                             </v>
      </c>
      <c r="P192" s="308" t="s">
        <v>1350</v>
      </c>
      <c r="Q192" s="308" t="s">
        <v>1350</v>
      </c>
      <c r="R192" s="308" t="s">
        <v>1344</v>
      </c>
      <c r="S192" s="306" t="s">
        <v>1350</v>
      </c>
      <c r="T192" s="128" t="str">
        <f>IF('FEN 2019'!A756=1,'FEN 2019'!G756," ")</f>
        <v>Primăria s. Pelivan, r. Orhei</v>
      </c>
      <c r="U192" s="298" t="str">
        <f>IF('FEN 2019'!A756=1,'FEN 2019'!E756, " ")</f>
        <v>Pelivan</v>
      </c>
      <c r="V192" s="298" t="str">
        <f>IF('FEN 2019'!A756, 'FEN 2019'!H756, " ")</f>
        <v>Orhei</v>
      </c>
      <c r="W192" s="295">
        <f>IF('FEN 2019'!A756=1, 'FEN 2019'!I756, 0)</f>
        <v>8340189</v>
      </c>
      <c r="X192" s="295">
        <f>IF('FEN 2019'!A756=1, 'FEN 2019'!K756, 0)</f>
        <v>1251028.3500000001</v>
      </c>
      <c r="Y192" s="296">
        <f t="shared" si="112"/>
        <v>0.15000000000000002</v>
      </c>
      <c r="Z192" s="295">
        <f>IF('FEN 2019'!A756=1, 'FEN 2019'!J756, 0)</f>
        <v>2000000</v>
      </c>
      <c r="AA192" s="296">
        <f t="shared" si="113"/>
        <v>0.2398027190990516</v>
      </c>
      <c r="AB192" s="295">
        <f>IF('FEN 2019'!A756=1, 'FEN 2019'!L756, 0)</f>
        <v>2000000</v>
      </c>
      <c r="AC192" s="296">
        <f t="shared" si="114"/>
        <v>0.2398027190990516</v>
      </c>
      <c r="AD192" s="295">
        <f>IF('FEN 2019'!A756=1, 'FEN 2019'!M756, 0)</f>
        <v>0</v>
      </c>
      <c r="AE192" s="296">
        <f t="shared" si="115"/>
        <v>0</v>
      </c>
      <c r="AF192" s="295">
        <f>IF('FEN 2019'!A756=1, 'FEN 2019'!N756, 0)</f>
        <v>6340189</v>
      </c>
      <c r="AG192" s="296">
        <f t="shared" si="116"/>
        <v>0.7601972809009484</v>
      </c>
      <c r="AH192" s="296">
        <f t="shared" si="117"/>
        <v>0.38980271909905162</v>
      </c>
    </row>
    <row r="193" spans="1:34" ht="20.100000000000001" customHeight="1">
      <c r="A193" s="128">
        <v>191</v>
      </c>
      <c r="B193" s="128">
        <f>IF('FEN 2019'!$A759=1,'FEN 2019'!B759, " ")</f>
        <v>2015</v>
      </c>
      <c r="C193" s="128">
        <f>IF('FEN 2019'!$A759=1,'FEN 2019'!C759, " ")</f>
        <v>2016</v>
      </c>
      <c r="D193" s="301" t="str">
        <f t="shared" si="111"/>
        <v xml:space="preserve"> </v>
      </c>
      <c r="E193" s="301" t="str">
        <f t="shared" si="111"/>
        <v xml:space="preserve"> </v>
      </c>
      <c r="F193" s="301" t="str">
        <f t="shared" si="111"/>
        <v xml:space="preserve"> </v>
      </c>
      <c r="G193" s="301" t="str">
        <f t="shared" si="111"/>
        <v xml:space="preserve"> </v>
      </c>
      <c r="H193" s="301" t="str">
        <f t="shared" si="111"/>
        <v>1</v>
      </c>
      <c r="I193" s="301" t="str">
        <f t="shared" si="111"/>
        <v>1</v>
      </c>
      <c r="J193" s="301" t="str">
        <f t="shared" si="111"/>
        <v xml:space="preserve"> </v>
      </c>
      <c r="K193" s="301" t="str">
        <f t="shared" si="111"/>
        <v xml:space="preserve"> </v>
      </c>
      <c r="L193" s="301" t="str">
        <f t="shared" si="111"/>
        <v xml:space="preserve"> </v>
      </c>
      <c r="M193" s="296" t="str">
        <f t="shared" si="82"/>
        <v xml:space="preserve"> </v>
      </c>
      <c r="N193" s="296" t="str">
        <f t="shared" si="84"/>
        <v xml:space="preserve"> </v>
      </c>
      <c r="O193" s="494" t="str">
        <f>IF('FEN 2019'!A759=1,'FEN 2019'!F759," ")</f>
        <v xml:space="preserve">Construcția rețelelor de canalizare în satele Seliște și Lucașeuca                                                                               </v>
      </c>
      <c r="P193" s="308" t="s">
        <v>1350</v>
      </c>
      <c r="Q193" s="308" t="s">
        <v>1350</v>
      </c>
      <c r="R193" s="308" t="s">
        <v>1344</v>
      </c>
      <c r="S193" s="306" t="s">
        <v>1350</v>
      </c>
      <c r="T193" s="128" t="str">
        <f>IF('FEN 2019'!A759=1,'FEN 2019'!G759," ")</f>
        <v>Primăria Seliște, r. Orhei</v>
      </c>
      <c r="U193" s="298" t="str">
        <f>IF('FEN 2019'!A759=1,'FEN 2019'!E759, " ")</f>
        <v>Seliste</v>
      </c>
      <c r="V193" s="298" t="str">
        <f>IF('FEN 2019'!A759, 'FEN 2019'!H759, " ")</f>
        <v>Orhei</v>
      </c>
      <c r="W193" s="295">
        <f>IF('FEN 2019'!A759=1, 'FEN 2019'!I759, 0)</f>
        <v>12773058</v>
      </c>
      <c r="X193" s="295">
        <f>IF('FEN 2019'!A759=1, 'FEN 2019'!K759, 0)</f>
        <v>1915958.7</v>
      </c>
      <c r="Y193" s="296">
        <f t="shared" si="112"/>
        <v>0.15</v>
      </c>
      <c r="Z193" s="295">
        <f>IF('FEN 2019'!A759=1, 'FEN 2019'!J759, 0)</f>
        <v>5000000</v>
      </c>
      <c r="AA193" s="296">
        <f t="shared" si="113"/>
        <v>0.39144893885238757</v>
      </c>
      <c r="AB193" s="295">
        <f>IF('FEN 2019'!A759=1, 'FEN 2019'!L759, 0)</f>
        <v>3514059.48</v>
      </c>
      <c r="AC193" s="296">
        <f t="shared" si="114"/>
        <v>0.27511497090203457</v>
      </c>
      <c r="AD193" s="295">
        <f>IF('FEN 2019'!A759=1, 'FEN 2019'!M759, 0)</f>
        <v>1485940.52</v>
      </c>
      <c r="AE193" s="296">
        <f t="shared" si="115"/>
        <v>0.116333967950353</v>
      </c>
      <c r="AF193" s="295">
        <f>IF('FEN 2019'!A759=1, 'FEN 2019'!N759, 0)</f>
        <v>7773058</v>
      </c>
      <c r="AG193" s="296">
        <f t="shared" si="116"/>
        <v>0.60855106114761237</v>
      </c>
      <c r="AH193" s="296">
        <f t="shared" si="117"/>
        <v>0.42511497090203454</v>
      </c>
    </row>
    <row r="194" spans="1:34" ht="20.100000000000001" customHeight="1">
      <c r="A194" s="128">
        <v>192</v>
      </c>
      <c r="B194" s="128">
        <f>IF('FEN 2019'!$A763=1,'FEN 2019'!B763, " ")</f>
        <v>2015</v>
      </c>
      <c r="C194" s="128">
        <f>IF('FEN 2019'!$A763=1,'FEN 2019'!C763, " ")</f>
        <v>2018</v>
      </c>
      <c r="D194" s="301" t="str">
        <f t="shared" si="111"/>
        <v xml:space="preserve"> </v>
      </c>
      <c r="E194" s="301" t="str">
        <f t="shared" si="111"/>
        <v xml:space="preserve"> </v>
      </c>
      <c r="F194" s="301" t="str">
        <f t="shared" si="111"/>
        <v xml:space="preserve"> </v>
      </c>
      <c r="G194" s="301" t="str">
        <f t="shared" si="111"/>
        <v xml:space="preserve"> </v>
      </c>
      <c r="H194" s="301" t="str">
        <f t="shared" si="111"/>
        <v>1</v>
      </c>
      <c r="I194" s="301" t="str">
        <f t="shared" si="111"/>
        <v>1</v>
      </c>
      <c r="J194" s="301" t="str">
        <f t="shared" si="111"/>
        <v>1</v>
      </c>
      <c r="K194" s="301" t="str">
        <f t="shared" si="111"/>
        <v>1</v>
      </c>
      <c r="L194" s="301" t="str">
        <f t="shared" si="111"/>
        <v xml:space="preserve"> </v>
      </c>
      <c r="M194" s="296" t="str">
        <f t="shared" si="82"/>
        <v xml:space="preserve"> </v>
      </c>
      <c r="N194" s="296" t="str">
        <f t="shared" si="84"/>
        <v xml:space="preserve"> </v>
      </c>
      <c r="O194" s="494" t="str">
        <f>IF('FEN 2019'!A763=1,'FEN 2019'!F763," ")</f>
        <v xml:space="preserve">Construcția sistemului de canalizare și a stației de epurare din localitate, aprovizionarea cu apă potabilă a sectorului Badia din s. Bolohan, r. Orhei  </v>
      </c>
      <c r="P194" s="308" t="s">
        <v>1350</v>
      </c>
      <c r="Q194" s="308" t="s">
        <v>1344</v>
      </c>
      <c r="R194" s="308" t="s">
        <v>1344</v>
      </c>
      <c r="S194" s="308" t="s">
        <v>1344</v>
      </c>
      <c r="T194" s="128" t="str">
        <f>IF('FEN 2019'!A763=1,'FEN 2019'!G763," ")</f>
        <v>Primăria Bolohan, r. Orhei</v>
      </c>
      <c r="U194" s="298" t="str">
        <f>IF('FEN 2019'!A763=1,'FEN 2019'!E763, " ")</f>
        <v>Bolohan</v>
      </c>
      <c r="V194" s="298" t="str">
        <f>IF('FEN 2019'!A763, 'FEN 2019'!H763, " ")</f>
        <v>Orhei</v>
      </c>
      <c r="W194" s="295">
        <f>IF('FEN 2019'!A763=1, 'FEN 2019'!I763, 0)</f>
        <v>10734745</v>
      </c>
      <c r="X194" s="295">
        <f>IF('FEN 2019'!A763=1, 'FEN 2019'!K763, 0)</f>
        <v>1610211.75</v>
      </c>
      <c r="Y194" s="296">
        <f t="shared" si="112"/>
        <v>0.15</v>
      </c>
      <c r="Z194" s="295">
        <f>IF('FEN 2019'!A763=1, 'FEN 2019'!J763, 0)</f>
        <v>6000000</v>
      </c>
      <c r="AA194" s="296">
        <f t="shared" si="113"/>
        <v>0.55893269937944501</v>
      </c>
      <c r="AB194" s="295">
        <f>IF('FEN 2019'!A763=1, 'FEN 2019'!L763, 0)</f>
        <v>5524536.3599999994</v>
      </c>
      <c r="AC194" s="296">
        <f t="shared" si="114"/>
        <v>0.51464067008578218</v>
      </c>
      <c r="AD194" s="295">
        <f>IF('FEN 2019'!A763=1, 'FEN 2019'!M763, 0)</f>
        <v>475463.6400000006</v>
      </c>
      <c r="AE194" s="296">
        <f t="shared" si="115"/>
        <v>4.4292029293662827E-2</v>
      </c>
      <c r="AF194" s="295">
        <f>IF('FEN 2019'!A763=1, 'FEN 2019'!N763, 0)</f>
        <v>4734745</v>
      </c>
      <c r="AG194" s="296">
        <f t="shared" si="116"/>
        <v>0.44106730062055505</v>
      </c>
      <c r="AH194" s="296">
        <f t="shared" si="117"/>
        <v>0.66464067008578209</v>
      </c>
    </row>
    <row r="195" spans="1:34" ht="20.100000000000001" customHeight="1">
      <c r="A195" s="128">
        <v>193</v>
      </c>
      <c r="B195" s="128">
        <f>IF('FEN 2019'!$A767=1,'FEN 2019'!B767, " ")</f>
        <v>2013</v>
      </c>
      <c r="C195" s="128">
        <f>IF('FEN 2019'!$A767=1,'FEN 2019'!C767, " ")</f>
        <v>2015</v>
      </c>
      <c r="D195" s="301" t="str">
        <f t="shared" ref="D195:L202" si="118">IF(AND($B195&gt;=D$2-$C195+$B195,$C195&lt;=D$2+$C195-$B195),"1"," ")</f>
        <v xml:space="preserve"> </v>
      </c>
      <c r="E195" s="301" t="str">
        <f t="shared" si="118"/>
        <v xml:space="preserve"> </v>
      </c>
      <c r="F195" s="301" t="str">
        <f t="shared" si="118"/>
        <v>1</v>
      </c>
      <c r="G195" s="301" t="str">
        <f t="shared" si="118"/>
        <v>1</v>
      </c>
      <c r="H195" s="301" t="str">
        <f t="shared" si="118"/>
        <v>1</v>
      </c>
      <c r="I195" s="301" t="str">
        <f t="shared" si="118"/>
        <v xml:space="preserve"> </v>
      </c>
      <c r="J195" s="301" t="str">
        <f t="shared" si="118"/>
        <v xml:space="preserve"> </v>
      </c>
      <c r="K195" s="301" t="str">
        <f t="shared" si="118"/>
        <v xml:space="preserve"> </v>
      </c>
      <c r="L195" s="301" t="str">
        <f t="shared" si="118"/>
        <v xml:space="preserve"> </v>
      </c>
      <c r="M195" s="296" t="str">
        <f t="shared" ref="M195:M258" si="119">IF(AH195&gt;0.9, AH195, " ")</f>
        <v xml:space="preserve"> </v>
      </c>
      <c r="N195" s="296" t="str">
        <f t="shared" si="84"/>
        <v xml:space="preserve"> </v>
      </c>
      <c r="O195" s="494" t="str">
        <f>IF('FEN 2019'!A767=1,'FEN 2019'!F767," ")</f>
        <v xml:space="preserve">Aprovizionarea cu apă și canalizare </v>
      </c>
      <c r="P195" s="308" t="s">
        <v>1350</v>
      </c>
      <c r="Q195" s="308" t="s">
        <v>1344</v>
      </c>
      <c r="R195" s="308" t="s">
        <v>1344</v>
      </c>
      <c r="S195" s="306" t="s">
        <v>1350</v>
      </c>
      <c r="T195" s="128" t="str">
        <f>IF('FEN 2019'!A767=1,'FEN 2019'!G767," ")</f>
        <v xml:space="preserve">Primăria Trifești, r. Rezina </v>
      </c>
      <c r="U195" s="298" t="str">
        <f>IF('FEN 2019'!A767=1,'FEN 2019'!E767, " ")</f>
        <v>Trifesti</v>
      </c>
      <c r="V195" s="298" t="str">
        <f>IF('FEN 2019'!A767, 'FEN 2019'!H767, " ")</f>
        <v>Rezina</v>
      </c>
      <c r="W195" s="295">
        <f>IF('FEN 2019'!A767=1, 'FEN 2019'!I767, 0)</f>
        <v>8199581</v>
      </c>
      <c r="X195" s="295">
        <f>IF('FEN 2019'!A767=1, 'FEN 2019'!K767, 0)</f>
        <v>1229937.1499999999</v>
      </c>
      <c r="Y195" s="296">
        <f t="shared" si="112"/>
        <v>0.15</v>
      </c>
      <c r="Z195" s="295">
        <f>IF('FEN 2019'!A767=1, 'FEN 2019'!J767, 0)</f>
        <v>1500000</v>
      </c>
      <c r="AA195" s="296">
        <f t="shared" si="113"/>
        <v>0.18293617686074448</v>
      </c>
      <c r="AB195" s="295">
        <f>IF('FEN 2019'!A767=1, 'FEN 2019'!L767, 0)</f>
        <v>1500000</v>
      </c>
      <c r="AC195" s="296">
        <f t="shared" si="114"/>
        <v>0.18293617686074448</v>
      </c>
      <c r="AD195" s="295">
        <f>IF('FEN 2019'!A767=1, 'FEN 2019'!M767, 0)</f>
        <v>0</v>
      </c>
      <c r="AE195" s="296">
        <f t="shared" si="115"/>
        <v>0</v>
      </c>
      <c r="AF195" s="295">
        <f>IF('FEN 2019'!A767=1, 'FEN 2019'!N767, 0)</f>
        <v>6699581</v>
      </c>
      <c r="AG195" s="296">
        <f t="shared" si="116"/>
        <v>0.81706382313925552</v>
      </c>
      <c r="AH195" s="296">
        <f t="shared" si="117"/>
        <v>0.33293617686074445</v>
      </c>
    </row>
    <row r="196" spans="1:34" ht="20.100000000000001" customHeight="1">
      <c r="A196" s="128">
        <v>194</v>
      </c>
      <c r="B196" s="128">
        <f>IF('FEN 2019'!$A770=1,'FEN 2019'!B770, " ")</f>
        <v>2013</v>
      </c>
      <c r="C196" s="128">
        <f>IF('FEN 2019'!$A770=1,'FEN 2019'!C770, " ")</f>
        <v>2018</v>
      </c>
      <c r="D196" s="301" t="str">
        <f t="shared" si="118"/>
        <v xml:space="preserve"> </v>
      </c>
      <c r="E196" s="301" t="str">
        <f t="shared" si="118"/>
        <v xml:space="preserve"> </v>
      </c>
      <c r="F196" s="301" t="str">
        <f t="shared" si="118"/>
        <v>1</v>
      </c>
      <c r="G196" s="301" t="str">
        <f t="shared" si="118"/>
        <v>1</v>
      </c>
      <c r="H196" s="301" t="str">
        <f t="shared" si="118"/>
        <v>1</v>
      </c>
      <c r="I196" s="301" t="str">
        <f t="shared" si="118"/>
        <v>1</v>
      </c>
      <c r="J196" s="301" t="str">
        <f t="shared" si="118"/>
        <v>1</v>
      </c>
      <c r="K196" s="301" t="str">
        <f t="shared" si="118"/>
        <v>1</v>
      </c>
      <c r="L196" s="301" t="str">
        <f t="shared" si="118"/>
        <v xml:space="preserve"> </v>
      </c>
      <c r="M196" s="296">
        <f t="shared" si="119"/>
        <v>0.91262204181333251</v>
      </c>
      <c r="N196" s="296" t="str">
        <f t="shared" ref="N196:N259" si="120">IF(AH196&lt;0.3, AH196, " ")</f>
        <v xml:space="preserve"> </v>
      </c>
      <c r="O196" s="494" t="str">
        <f>IF('FEN 2019'!A770=1,'FEN 2019'!F770," ")</f>
        <v>Aprovizionarea cu apă potabilă a s. Păpăuţi, r. Rezina</v>
      </c>
      <c r="P196" s="308" t="s">
        <v>1350</v>
      </c>
      <c r="Q196" s="308" t="s">
        <v>1344</v>
      </c>
      <c r="R196" s="308" t="s">
        <v>1350</v>
      </c>
      <c r="S196" s="306" t="s">
        <v>1350</v>
      </c>
      <c r="T196" s="128" t="str">
        <f>IF('FEN 2019'!A770=1,'FEN 2019'!G770," ")</f>
        <v>Primăria Păpăuţi, r. Rezina</v>
      </c>
      <c r="U196" s="298" t="str">
        <f>IF('FEN 2019'!A770=1,'FEN 2019'!E770, " ")</f>
        <v>Papauti</v>
      </c>
      <c r="V196" s="298" t="str">
        <f>IF('FEN 2019'!A770, 'FEN 2019'!H770, " ")</f>
        <v>Rezina</v>
      </c>
      <c r="W196" s="295">
        <f>IF('FEN 2019'!A770=1, 'FEN 2019'!I770, 0)</f>
        <v>3555134</v>
      </c>
      <c r="X196" s="295">
        <f>IF('FEN 2019'!A770=1, 'FEN 2019'!K770, 0)</f>
        <v>533270.1</v>
      </c>
      <c r="Y196" s="296">
        <f t="shared" si="112"/>
        <v>0.15</v>
      </c>
      <c r="Z196" s="295">
        <f>IF('FEN 2019'!A770=1, 'FEN 2019'!J770, 0)</f>
        <v>3070187</v>
      </c>
      <c r="AA196" s="296">
        <f t="shared" si="113"/>
        <v>0.86359248343381712</v>
      </c>
      <c r="AB196" s="295">
        <f>IF('FEN 2019'!A770=1, 'FEN 2019'!L770, 0)</f>
        <v>2711223.55</v>
      </c>
      <c r="AC196" s="296">
        <f t="shared" si="114"/>
        <v>0.76262204181333249</v>
      </c>
      <c r="AD196" s="295">
        <f>IF('FEN 2019'!A770=1, 'FEN 2019'!M770, 0)</f>
        <v>358963.45000000019</v>
      </c>
      <c r="AE196" s="296">
        <f t="shared" si="115"/>
        <v>0.10097044162048469</v>
      </c>
      <c r="AF196" s="295">
        <f>IF('FEN 2019'!A770=1, 'FEN 2019'!N770, 0)</f>
        <v>1148134</v>
      </c>
      <c r="AG196" s="296">
        <f t="shared" si="116"/>
        <v>0.32295097737525508</v>
      </c>
      <c r="AH196" s="296">
        <f t="shared" si="117"/>
        <v>0.91262204181333251</v>
      </c>
    </row>
    <row r="197" spans="1:34" ht="20.100000000000001" customHeight="1">
      <c r="A197" s="128">
        <v>195</v>
      </c>
      <c r="B197" s="128">
        <f>IF('FEN 2019'!$A776=1,'FEN 2019'!B776, " ")</f>
        <v>2013</v>
      </c>
      <c r="C197" s="128">
        <f>IF('FEN 2019'!$A776=1,'FEN 2019'!C776, " ")</f>
        <v>2015</v>
      </c>
      <c r="D197" s="301" t="str">
        <f t="shared" si="118"/>
        <v xml:space="preserve"> </v>
      </c>
      <c r="E197" s="301" t="str">
        <f t="shared" si="118"/>
        <v xml:space="preserve"> </v>
      </c>
      <c r="F197" s="301" t="str">
        <f t="shared" si="118"/>
        <v>1</v>
      </c>
      <c r="G197" s="301" t="str">
        <f t="shared" si="118"/>
        <v>1</v>
      </c>
      <c r="H197" s="301" t="str">
        <f t="shared" si="118"/>
        <v>1</v>
      </c>
      <c r="I197" s="301" t="str">
        <f t="shared" si="118"/>
        <v xml:space="preserve"> </v>
      </c>
      <c r="J197" s="301" t="str">
        <f t="shared" si="118"/>
        <v xml:space="preserve"> </v>
      </c>
      <c r="K197" s="301" t="str">
        <f t="shared" si="118"/>
        <v xml:space="preserve"> </v>
      </c>
      <c r="L197" s="301" t="str">
        <f t="shared" si="118"/>
        <v xml:space="preserve"> </v>
      </c>
      <c r="M197" s="296" t="str">
        <f t="shared" si="119"/>
        <v xml:space="preserve"> </v>
      </c>
      <c r="N197" s="296" t="str">
        <f t="shared" si="120"/>
        <v xml:space="preserve"> </v>
      </c>
      <c r="O197" s="494" t="str">
        <f>IF('FEN 2019'!A776=1,'FEN 2019'!F776," ")</f>
        <v>Alimentarea cu apă, canalizare și stație de epurare în s. Cuizăuca, r. Rezina</v>
      </c>
      <c r="P197" s="308" t="s">
        <v>1350</v>
      </c>
      <c r="Q197" s="308" t="s">
        <v>1344</v>
      </c>
      <c r="R197" s="308" t="s">
        <v>1344</v>
      </c>
      <c r="S197" s="308" t="s">
        <v>1344</v>
      </c>
      <c r="T197" s="128" t="str">
        <f>IF('FEN 2019'!A776=1,'FEN 2019'!G776," ")</f>
        <v>Primăria Cuizăuca, r. Rezina</v>
      </c>
      <c r="U197" s="298" t="str">
        <f>IF('FEN 2019'!A776=1,'FEN 2019'!E776, " ")</f>
        <v>Cuizauca</v>
      </c>
      <c r="V197" s="298" t="str">
        <f>IF('FEN 2019'!A776, 'FEN 2019'!H776, " ")</f>
        <v>Rezina</v>
      </c>
      <c r="W197" s="295">
        <f>IF('FEN 2019'!A776=1, 'FEN 2019'!I776, 0)</f>
        <v>9558417</v>
      </c>
      <c r="X197" s="295">
        <f>IF('FEN 2019'!A776=1, 'FEN 2019'!K776, 0)</f>
        <v>1433762.55</v>
      </c>
      <c r="Y197" s="296">
        <f t="shared" si="112"/>
        <v>0.15</v>
      </c>
      <c r="Z197" s="295">
        <f>IF('FEN 2019'!A776=1, 'FEN 2019'!J776, 0)</f>
        <v>5500000</v>
      </c>
      <c r="AA197" s="296">
        <f t="shared" si="113"/>
        <v>0.57540908709046701</v>
      </c>
      <c r="AB197" s="295">
        <f>IF('FEN 2019'!A776=1, 'FEN 2019'!L776, 0)</f>
        <v>4200000</v>
      </c>
      <c r="AC197" s="296">
        <f t="shared" si="114"/>
        <v>0.43940330286908386</v>
      </c>
      <c r="AD197" s="295">
        <f>IF('FEN 2019'!A776=1, 'FEN 2019'!M776, 0)</f>
        <v>1300000</v>
      </c>
      <c r="AE197" s="296">
        <f t="shared" si="115"/>
        <v>0.1360057842213831</v>
      </c>
      <c r="AF197" s="295">
        <f>IF('FEN 2019'!A776=1, 'FEN 2019'!N776, 0)</f>
        <v>4058417</v>
      </c>
      <c r="AG197" s="296">
        <f t="shared" si="116"/>
        <v>0.42459091290953305</v>
      </c>
      <c r="AH197" s="296">
        <f t="shared" si="117"/>
        <v>0.58940330286908382</v>
      </c>
    </row>
    <row r="198" spans="1:34" ht="20.100000000000001" customHeight="1">
      <c r="A198" s="128">
        <v>196</v>
      </c>
      <c r="B198" s="128">
        <f>IF('FEN 2019'!$A781=1,'FEN 2019'!B781, " ")</f>
        <v>2013</v>
      </c>
      <c r="C198" s="128">
        <f>IF('FEN 2019'!$A781=1,'FEN 2019'!C781, " ")</f>
        <v>2015</v>
      </c>
      <c r="D198" s="301" t="str">
        <f t="shared" si="118"/>
        <v xml:space="preserve"> </v>
      </c>
      <c r="E198" s="301" t="str">
        <f t="shared" si="118"/>
        <v xml:space="preserve"> </v>
      </c>
      <c r="F198" s="301" t="str">
        <f t="shared" si="118"/>
        <v>1</v>
      </c>
      <c r="G198" s="301" t="str">
        <f t="shared" si="118"/>
        <v>1</v>
      </c>
      <c r="H198" s="301" t="str">
        <f t="shared" si="118"/>
        <v>1</v>
      </c>
      <c r="I198" s="301" t="str">
        <f t="shared" si="118"/>
        <v xml:space="preserve"> </v>
      </c>
      <c r="J198" s="301" t="str">
        <f t="shared" si="118"/>
        <v xml:space="preserve"> </v>
      </c>
      <c r="K198" s="301" t="str">
        <f t="shared" si="118"/>
        <v xml:space="preserve"> </v>
      </c>
      <c r="L198" s="301" t="str">
        <f t="shared" si="118"/>
        <v xml:space="preserve"> </v>
      </c>
      <c r="M198" s="296">
        <f t="shared" si="119"/>
        <v>1.0640462476586605</v>
      </c>
      <c r="N198" s="296" t="str">
        <f t="shared" si="120"/>
        <v xml:space="preserve"> </v>
      </c>
      <c r="O198" s="494" t="str">
        <f>IF('FEN 2019'!A781=1,'FEN 2019'!F781," ")</f>
        <v xml:space="preserve">Construcţia sistemului de  aprovizionare cu apă, canalizare, epurare în s. Sîrcova </v>
      </c>
      <c r="P198" s="308" t="s">
        <v>1350</v>
      </c>
      <c r="Q198" s="308" t="s">
        <v>1344</v>
      </c>
      <c r="R198" s="308" t="s">
        <v>1344</v>
      </c>
      <c r="S198" s="308" t="s">
        <v>1344</v>
      </c>
      <c r="T198" s="128" t="str">
        <f>IF('FEN 2019'!A781=1,'FEN 2019'!G781," ")</f>
        <v xml:space="preserve">Primăria Sîrcova, r. Rezina </v>
      </c>
      <c r="U198" s="298" t="str">
        <f>IF('FEN 2019'!A781=1,'FEN 2019'!E781, " ")</f>
        <v>Sircova</v>
      </c>
      <c r="V198" s="298" t="str">
        <f>IF('FEN 2019'!A781, 'FEN 2019'!H781, " ")</f>
        <v>Rezina</v>
      </c>
      <c r="W198" s="295">
        <f>IF('FEN 2019'!A781=1, 'FEN 2019'!I781, 0)</f>
        <v>3242802</v>
      </c>
      <c r="X198" s="295">
        <f>IF('FEN 2019'!A781=1, 'FEN 2019'!K781, 0)</f>
        <v>486420.3</v>
      </c>
      <c r="Y198" s="296">
        <f t="shared" si="112"/>
        <v>0.15</v>
      </c>
      <c r="Z198" s="295">
        <f>IF('FEN 2019'!A781=1, 'FEN 2019'!J781, 0)</f>
        <v>2964071</v>
      </c>
      <c r="AA198" s="296">
        <f t="shared" si="113"/>
        <v>0.9140462476586606</v>
      </c>
      <c r="AB198" s="295">
        <f>IF('FEN 2019'!A781=1, 'FEN 2019'!L781, 0)</f>
        <v>2964071</v>
      </c>
      <c r="AC198" s="296">
        <f t="shared" si="114"/>
        <v>0.9140462476586606</v>
      </c>
      <c r="AD198" s="295">
        <f>IF('FEN 2019'!A781=1, 'FEN 2019'!M781, 0)</f>
        <v>0</v>
      </c>
      <c r="AE198" s="296">
        <f t="shared" si="115"/>
        <v>0</v>
      </c>
      <c r="AF198" s="295">
        <f>IF('FEN 2019'!A781=1, 'FEN 2019'!N781, 0)</f>
        <v>0</v>
      </c>
      <c r="AG198" s="296">
        <f t="shared" si="116"/>
        <v>0</v>
      </c>
      <c r="AH198" s="296">
        <f t="shared" si="117"/>
        <v>1.0640462476586605</v>
      </c>
    </row>
    <row r="199" spans="1:34" ht="20.100000000000001" customHeight="1">
      <c r="A199" s="128">
        <v>197</v>
      </c>
      <c r="B199" s="128">
        <f>IF('FEN 2019'!$A785=1,'FEN 2019'!B785, " ")</f>
        <v>2015</v>
      </c>
      <c r="C199" s="128">
        <f>IF('FEN 2019'!$A785=1,'FEN 2019'!C785, " ")</f>
        <v>2015</v>
      </c>
      <c r="D199" s="301" t="str">
        <f t="shared" si="118"/>
        <v xml:space="preserve"> </v>
      </c>
      <c r="E199" s="301" t="str">
        <f t="shared" si="118"/>
        <v xml:space="preserve"> </v>
      </c>
      <c r="F199" s="301" t="str">
        <f t="shared" si="118"/>
        <v xml:space="preserve"> </v>
      </c>
      <c r="G199" s="301" t="str">
        <f t="shared" si="118"/>
        <v xml:space="preserve"> </v>
      </c>
      <c r="H199" s="301" t="str">
        <f t="shared" si="118"/>
        <v>1</v>
      </c>
      <c r="I199" s="301" t="str">
        <f t="shared" si="118"/>
        <v xml:space="preserve"> </v>
      </c>
      <c r="J199" s="301" t="str">
        <f t="shared" si="118"/>
        <v xml:space="preserve"> </v>
      </c>
      <c r="K199" s="301" t="str">
        <f t="shared" si="118"/>
        <v xml:space="preserve"> </v>
      </c>
      <c r="L199" s="301" t="str">
        <f t="shared" si="118"/>
        <v xml:space="preserve"> </v>
      </c>
      <c r="M199" s="296" t="str">
        <f t="shared" si="119"/>
        <v xml:space="preserve"> </v>
      </c>
      <c r="N199" s="296">
        <f t="shared" si="120"/>
        <v>0.23507198357700143</v>
      </c>
      <c r="O199" s="494" t="str">
        <f>IF('FEN 2019'!A785=1,'FEN 2019'!F785," ")</f>
        <v xml:space="preserve">Apă potabilă de calitate în oraşul Rezina </v>
      </c>
      <c r="P199" s="308" t="s">
        <v>1350</v>
      </c>
      <c r="Q199" s="308" t="s">
        <v>1344</v>
      </c>
      <c r="R199" s="308" t="s">
        <v>1350</v>
      </c>
      <c r="S199" s="306" t="s">
        <v>1350</v>
      </c>
      <c r="T199" s="128" t="str">
        <f>IF('FEN 2019'!A785=1,'FEN 2019'!G785," ")</f>
        <v>Consiliul raional Rezina</v>
      </c>
      <c r="U199" s="298" t="str">
        <f>IF('FEN 2019'!A785=1,'FEN 2019'!E785, " ")</f>
        <v>Rezina Raion</v>
      </c>
      <c r="V199" s="298" t="str">
        <f>IF('FEN 2019'!A785, 'FEN 2019'!H785, " ")</f>
        <v>Rezina</v>
      </c>
      <c r="W199" s="295">
        <f>IF('FEN 2019'!A785=1, 'FEN 2019'!I785, 0)</f>
        <v>940145</v>
      </c>
      <c r="X199" s="295">
        <f>IF('FEN 2019'!A785=1, 'FEN 2019'!K785, 0)</f>
        <v>141021.75</v>
      </c>
      <c r="Y199" s="296">
        <f t="shared" si="112"/>
        <v>0.15</v>
      </c>
      <c r="Z199" s="295">
        <f>IF('FEN 2019'!A785=1, 'FEN 2019'!J785, 0)</f>
        <v>799800</v>
      </c>
      <c r="AA199" s="296">
        <f t="shared" si="113"/>
        <v>0.8507198357700142</v>
      </c>
      <c r="AB199" s="295">
        <f>IF('FEN 2019'!A785=1, 'FEN 2019'!L785, 0)</f>
        <v>79980</v>
      </c>
      <c r="AC199" s="296">
        <f t="shared" si="114"/>
        <v>8.5071983577001423E-2</v>
      </c>
      <c r="AD199" s="295">
        <f>IF('FEN 2019'!A785=1, 'FEN 2019'!M785, 0)</f>
        <v>719820</v>
      </c>
      <c r="AE199" s="296">
        <f t="shared" si="115"/>
        <v>0.76564785219301279</v>
      </c>
      <c r="AF199" s="295">
        <f>IF('FEN 2019'!A785=1, 'FEN 2019'!N785, 0)</f>
        <v>140345</v>
      </c>
      <c r="AG199" s="296">
        <f t="shared" si="116"/>
        <v>0.1492801642299858</v>
      </c>
      <c r="AH199" s="296">
        <f t="shared" si="117"/>
        <v>0.23507198357700143</v>
      </c>
    </row>
    <row r="200" spans="1:34" ht="20.100000000000001" customHeight="1">
      <c r="A200" s="128">
        <v>198</v>
      </c>
      <c r="B200" s="128">
        <f>IF('FEN 2019'!$A787=1,'FEN 2019'!B787, " ")</f>
        <v>2016</v>
      </c>
      <c r="C200" s="128">
        <f>IF('FEN 2019'!$A787=1,'FEN 2019'!C787, " ")</f>
        <v>2016</v>
      </c>
      <c r="D200" s="301" t="str">
        <f t="shared" si="118"/>
        <v xml:space="preserve"> </v>
      </c>
      <c r="E200" s="301" t="str">
        <f t="shared" si="118"/>
        <v xml:space="preserve"> </v>
      </c>
      <c r="F200" s="301" t="str">
        <f t="shared" si="118"/>
        <v xml:space="preserve"> </v>
      </c>
      <c r="G200" s="301" t="str">
        <f t="shared" si="118"/>
        <v xml:space="preserve"> </v>
      </c>
      <c r="H200" s="301" t="str">
        <f t="shared" si="118"/>
        <v xml:space="preserve"> </v>
      </c>
      <c r="I200" s="301" t="str">
        <f t="shared" si="118"/>
        <v>1</v>
      </c>
      <c r="J200" s="301" t="str">
        <f t="shared" si="118"/>
        <v xml:space="preserve"> </v>
      </c>
      <c r="K200" s="301" t="str">
        <f t="shared" si="118"/>
        <v xml:space="preserve"> </v>
      </c>
      <c r="L200" s="301" t="str">
        <f t="shared" si="118"/>
        <v xml:space="preserve"> </v>
      </c>
      <c r="M200" s="296" t="str">
        <f t="shared" si="119"/>
        <v xml:space="preserve"> </v>
      </c>
      <c r="N200" s="296">
        <f t="shared" si="120"/>
        <v>0.15</v>
      </c>
      <c r="O200" s="494" t="str">
        <f>IF('FEN 2019'!A787=1,'FEN 2019'!F787," ")</f>
        <v xml:space="preserve">Construcţia sistemului de canalizare şi staţia de epurare a s. Mateuţi </v>
      </c>
      <c r="P200" s="308" t="s">
        <v>1350</v>
      </c>
      <c r="Q200" s="308" t="s">
        <v>1350</v>
      </c>
      <c r="R200" s="308" t="s">
        <v>1344</v>
      </c>
      <c r="S200" s="308" t="s">
        <v>1344</v>
      </c>
      <c r="T200" s="128" t="str">
        <f>IF('FEN 2019'!A787=1,'FEN 2019'!G787," ")</f>
        <v>Primăria Mătiuţi, rl. Rezina</v>
      </c>
      <c r="U200" s="298" t="str">
        <f>IF('FEN 2019'!A787=1,'FEN 2019'!E787, " ")</f>
        <v>Matiuti</v>
      </c>
      <c r="V200" s="298" t="str">
        <f>IF('FEN 2019'!A787, 'FEN 2019'!H787, " ")</f>
        <v>Rezina</v>
      </c>
      <c r="W200" s="295">
        <f>IF('FEN 2019'!A787=1, 'FEN 2019'!I787, 0)</f>
        <v>5426780</v>
      </c>
      <c r="X200" s="295">
        <f>IF('FEN 2019'!A787=1, 'FEN 2019'!K787, 0)</f>
        <v>814017</v>
      </c>
      <c r="Y200" s="296">
        <f t="shared" si="112"/>
        <v>0.15</v>
      </c>
      <c r="Z200" s="295">
        <f>IF('FEN 2019'!A787=1, 'FEN 2019'!J787, 0)</f>
        <v>1000000</v>
      </c>
      <c r="AA200" s="296">
        <f t="shared" si="113"/>
        <v>0.18427133585662217</v>
      </c>
      <c r="AB200" s="295">
        <f>IF('FEN 2019'!A787=1, 'FEN 2019'!L787, 0)</f>
        <v>0</v>
      </c>
      <c r="AC200" s="296">
        <f t="shared" si="114"/>
        <v>0</v>
      </c>
      <c r="AD200" s="295">
        <f>IF('FEN 2019'!A787=1, 'FEN 2019'!M787, 0)</f>
        <v>1000000</v>
      </c>
      <c r="AE200" s="296">
        <f t="shared" si="115"/>
        <v>0.18427133585662217</v>
      </c>
      <c r="AF200" s="295">
        <f>IF('FEN 2019'!A787=1, 'FEN 2019'!N787, 0)</f>
        <v>4426780</v>
      </c>
      <c r="AG200" s="296">
        <f t="shared" si="116"/>
        <v>0.81572866414337786</v>
      </c>
      <c r="AH200" s="296">
        <f t="shared" si="117"/>
        <v>0.15</v>
      </c>
    </row>
    <row r="201" spans="1:34" ht="20.100000000000001" customHeight="1">
      <c r="A201" s="128">
        <v>199</v>
      </c>
      <c r="B201" s="128">
        <f>IF('FEN 2019'!$A789=1,'FEN 2019'!B789, " ")</f>
        <v>2016</v>
      </c>
      <c r="C201" s="128">
        <f>IF('FEN 2019'!$A789=1,'FEN 2019'!C789, " ")</f>
        <v>2016</v>
      </c>
      <c r="D201" s="301" t="str">
        <f t="shared" si="118"/>
        <v xml:space="preserve"> </v>
      </c>
      <c r="E201" s="301" t="str">
        <f t="shared" si="118"/>
        <v xml:space="preserve"> </v>
      </c>
      <c r="F201" s="301" t="str">
        <f t="shared" si="118"/>
        <v xml:space="preserve"> </v>
      </c>
      <c r="G201" s="301" t="str">
        <f t="shared" si="118"/>
        <v xml:space="preserve"> </v>
      </c>
      <c r="H201" s="301" t="str">
        <f t="shared" si="118"/>
        <v xml:space="preserve"> </v>
      </c>
      <c r="I201" s="301" t="str">
        <f t="shared" si="118"/>
        <v>1</v>
      </c>
      <c r="J201" s="301" t="str">
        <f t="shared" si="118"/>
        <v xml:space="preserve"> </v>
      </c>
      <c r="K201" s="301" t="str">
        <f t="shared" si="118"/>
        <v xml:space="preserve"> </v>
      </c>
      <c r="L201" s="301" t="str">
        <f t="shared" si="118"/>
        <v xml:space="preserve"> </v>
      </c>
      <c r="M201" s="296" t="str">
        <f t="shared" si="119"/>
        <v xml:space="preserve"> </v>
      </c>
      <c r="N201" s="296">
        <f t="shared" si="120"/>
        <v>0.15</v>
      </c>
      <c r="O201" s="494" t="str">
        <f>IF('FEN 2019'!A789=1,'FEN 2019'!F789," ")</f>
        <v xml:space="preserve">Aprovizionarea cu apă potabilă şi canalizare </v>
      </c>
      <c r="P201" s="308" t="s">
        <v>1350</v>
      </c>
      <c r="Q201" s="308" t="s">
        <v>1344</v>
      </c>
      <c r="R201" s="308" t="s">
        <v>1344</v>
      </c>
      <c r="S201" s="306" t="s">
        <v>1350</v>
      </c>
      <c r="T201" s="128" t="str">
        <f>IF('FEN 2019'!A789=1,'FEN 2019'!G789," ")</f>
        <v>Primăria Lalova, rl. Rezina</v>
      </c>
      <c r="U201" s="298" t="str">
        <f>IF('FEN 2019'!A789=1,'FEN 2019'!E789, " ")</f>
        <v>Lalova</v>
      </c>
      <c r="V201" s="298" t="str">
        <f>IF('FEN 2019'!A789, 'FEN 2019'!H789, " ")</f>
        <v>Rezina</v>
      </c>
      <c r="W201" s="295">
        <f>IF('FEN 2019'!A789=1, 'FEN 2019'!I789, 0)</f>
        <v>16394260</v>
      </c>
      <c r="X201" s="295">
        <f>IF('FEN 2019'!A789=1, 'FEN 2019'!K789, 0)</f>
        <v>2459139</v>
      </c>
      <c r="Y201" s="296">
        <f t="shared" si="112"/>
        <v>0.15</v>
      </c>
      <c r="Z201" s="295">
        <f>IF('FEN 2019'!A789=1, 'FEN 2019'!J789, 0)</f>
        <v>1000000</v>
      </c>
      <c r="AA201" s="296">
        <f t="shared" si="113"/>
        <v>6.0996958691639631E-2</v>
      </c>
      <c r="AB201" s="295">
        <f>IF('FEN 2019'!A789=1, 'FEN 2019'!L789, 0)</f>
        <v>0</v>
      </c>
      <c r="AC201" s="296">
        <f t="shared" si="114"/>
        <v>0</v>
      </c>
      <c r="AD201" s="295">
        <f>IF('FEN 2019'!A789=1, 'FEN 2019'!M789, 0)</f>
        <v>1000000</v>
      </c>
      <c r="AE201" s="296">
        <f t="shared" si="115"/>
        <v>6.0996958691639631E-2</v>
      </c>
      <c r="AF201" s="295">
        <f>IF('FEN 2019'!A789=1, 'FEN 2019'!N789, 0)</f>
        <v>15394260</v>
      </c>
      <c r="AG201" s="296">
        <f t="shared" si="116"/>
        <v>0.93900304130836032</v>
      </c>
      <c r="AH201" s="296">
        <f t="shared" si="117"/>
        <v>0.15</v>
      </c>
    </row>
    <row r="202" spans="1:34" ht="20.100000000000001" customHeight="1">
      <c r="A202" s="128">
        <v>200</v>
      </c>
      <c r="B202" s="128">
        <f>IF('FEN 2019'!$A791=1,'FEN 2019'!B791, " ")</f>
        <v>2016</v>
      </c>
      <c r="C202" s="128">
        <f>IF('FEN 2019'!$A791=1,'FEN 2019'!C791, " ")</f>
        <v>2018</v>
      </c>
      <c r="D202" s="301" t="str">
        <f t="shared" si="118"/>
        <v xml:space="preserve"> </v>
      </c>
      <c r="E202" s="301" t="str">
        <f t="shared" si="118"/>
        <v xml:space="preserve"> </v>
      </c>
      <c r="F202" s="301" t="str">
        <f t="shared" si="118"/>
        <v xml:space="preserve"> </v>
      </c>
      <c r="G202" s="301" t="str">
        <f t="shared" si="118"/>
        <v xml:space="preserve"> </v>
      </c>
      <c r="H202" s="301" t="str">
        <f t="shared" si="118"/>
        <v xml:space="preserve"> </v>
      </c>
      <c r="I202" s="301" t="str">
        <f t="shared" si="118"/>
        <v>1</v>
      </c>
      <c r="J202" s="301" t="str">
        <f t="shared" si="118"/>
        <v>1</v>
      </c>
      <c r="K202" s="301" t="str">
        <f t="shared" si="118"/>
        <v>1</v>
      </c>
      <c r="L202" s="301" t="str">
        <f t="shared" si="118"/>
        <v xml:space="preserve"> </v>
      </c>
      <c r="M202" s="296" t="str">
        <f t="shared" si="119"/>
        <v xml:space="preserve"> </v>
      </c>
      <c r="N202" s="296" t="str">
        <f t="shared" si="120"/>
        <v xml:space="preserve"> </v>
      </c>
      <c r="O202" s="494" t="str">
        <f>IF('FEN 2019'!A791=1,'FEN 2019'!F791," ")</f>
        <v xml:space="preserve">Apeduct şi canalizare.Forarea sondei pentru aprovizionare cu apă a s. Pereni, rl. Rezina                                                  </v>
      </c>
      <c r="P202" s="308" t="s">
        <v>1344</v>
      </c>
      <c r="Q202" s="308" t="s">
        <v>1344</v>
      </c>
      <c r="R202" s="308" t="s">
        <v>1344</v>
      </c>
      <c r="S202" s="306" t="s">
        <v>1350</v>
      </c>
      <c r="T202" s="128" t="str">
        <f>IF('FEN 2019'!A791=1,'FEN 2019'!G791," ")</f>
        <v>Primăria Pereni, rl. Rezina</v>
      </c>
      <c r="U202" s="298" t="str">
        <f>IF('FEN 2019'!A791=1,'FEN 2019'!E791, " ")</f>
        <v>Pereni</v>
      </c>
      <c r="V202" s="298" t="str">
        <f>IF('FEN 2019'!A791, 'FEN 2019'!H791, " ")</f>
        <v>Rezina</v>
      </c>
      <c r="W202" s="295">
        <f>IF('FEN 2019'!A791=1, 'FEN 2019'!I791, 0)</f>
        <v>18220530</v>
      </c>
      <c r="X202" s="295">
        <f>IF('FEN 2019'!A791=1, 'FEN 2019'!K791, 0)</f>
        <v>2733079.5</v>
      </c>
      <c r="Y202" s="296">
        <f t="shared" si="112"/>
        <v>0.15</v>
      </c>
      <c r="Z202" s="295">
        <f>IF('FEN 2019'!A791=1, 'FEN 2019'!J791, 0)</f>
        <v>4000000</v>
      </c>
      <c r="AA202" s="296">
        <f t="shared" si="113"/>
        <v>0.21953258220260333</v>
      </c>
      <c r="AB202" s="295">
        <f>IF('FEN 2019'!A791=1, 'FEN 2019'!L791, 0)</f>
        <v>3846775.21</v>
      </c>
      <c r="AC202" s="296">
        <f t="shared" si="114"/>
        <v>0.21112312375106543</v>
      </c>
      <c r="AD202" s="295">
        <f>IF('FEN 2019'!A791=1, 'FEN 2019'!M791, 0)</f>
        <v>153224.79000000004</v>
      </c>
      <c r="AE202" s="296">
        <f t="shared" si="115"/>
        <v>8.4094584515379094E-3</v>
      </c>
      <c r="AF202" s="295">
        <f>IF('FEN 2019'!A791=1, 'FEN 2019'!N791, 0)</f>
        <v>14220530</v>
      </c>
      <c r="AG202" s="296">
        <f t="shared" si="116"/>
        <v>0.7804674177973967</v>
      </c>
      <c r="AH202" s="296">
        <f t="shared" si="117"/>
        <v>0.36112312375106542</v>
      </c>
    </row>
    <row r="203" spans="1:34" ht="20.100000000000001" customHeight="1">
      <c r="A203" s="128">
        <v>201</v>
      </c>
      <c r="B203" s="128">
        <f>IF('FEN 2019'!$A794=1,'FEN 2019'!B794, " ")</f>
        <v>2016</v>
      </c>
      <c r="C203" s="128">
        <f>IF('FEN 2019'!$A794=1,'FEN 2019'!C794, " ")</f>
        <v>2018</v>
      </c>
      <c r="D203" s="301" t="str">
        <f t="shared" ref="D203:L209" si="121">IF(AND($B203&gt;=D$2-$C203+$B203,$C203&lt;=D$2+$C203-$B203),"1"," ")</f>
        <v xml:space="preserve"> </v>
      </c>
      <c r="E203" s="301" t="str">
        <f t="shared" si="121"/>
        <v xml:space="preserve"> </v>
      </c>
      <c r="F203" s="301" t="str">
        <f t="shared" si="121"/>
        <v xml:space="preserve"> </v>
      </c>
      <c r="G203" s="301" t="str">
        <f t="shared" si="121"/>
        <v xml:space="preserve"> </v>
      </c>
      <c r="H203" s="301" t="str">
        <f t="shared" si="121"/>
        <v xml:space="preserve"> </v>
      </c>
      <c r="I203" s="301" t="str">
        <f t="shared" si="121"/>
        <v>1</v>
      </c>
      <c r="J203" s="301" t="str">
        <f t="shared" si="121"/>
        <v>1</v>
      </c>
      <c r="K203" s="301" t="str">
        <f t="shared" si="121"/>
        <v>1</v>
      </c>
      <c r="L203" s="301" t="str">
        <f t="shared" si="121"/>
        <v xml:space="preserve"> </v>
      </c>
      <c r="M203" s="296" t="str">
        <f t="shared" si="119"/>
        <v xml:space="preserve"> </v>
      </c>
      <c r="N203" s="296" t="str">
        <f t="shared" si="120"/>
        <v xml:space="preserve"> </v>
      </c>
      <c r="O203" s="494" t="str">
        <f>IF('FEN 2019'!A794=1,'FEN 2019'!F794," ")</f>
        <v xml:space="preserve">Construcția sistemului de alimentare cu apă a unor sectoare din s.Ignăței, r.Rezina </v>
      </c>
      <c r="P203" s="308" t="s">
        <v>1350</v>
      </c>
      <c r="Q203" s="308" t="s">
        <v>1344</v>
      </c>
      <c r="R203" s="308" t="s">
        <v>1350</v>
      </c>
      <c r="S203" s="306" t="s">
        <v>1350</v>
      </c>
      <c r="T203" s="128" t="str">
        <f>IF('FEN 2019'!A794=1,'FEN 2019'!G794," ")</f>
        <v>Primăria Ignăței, r.Rezina</v>
      </c>
      <c r="U203" s="298" t="str">
        <f>IF('FEN 2019'!A794=1,'FEN 2019'!E794, " ")</f>
        <v>Ignatei</v>
      </c>
      <c r="V203" s="298" t="str">
        <f>IF('FEN 2019'!A794, 'FEN 2019'!H794, " ")</f>
        <v>Rezina</v>
      </c>
      <c r="W203" s="295">
        <f>IF('FEN 2019'!A794=1, 'FEN 2019'!I794, 0)</f>
        <v>7666520</v>
      </c>
      <c r="X203" s="295">
        <f>IF('FEN 2019'!A794=1, 'FEN 2019'!K794, 0)</f>
        <v>1149978</v>
      </c>
      <c r="Y203" s="296">
        <f t="shared" si="112"/>
        <v>0.15</v>
      </c>
      <c r="Z203" s="295">
        <f>IF('FEN 2019'!A794=1, 'FEN 2019'!J794, 0)</f>
        <v>5054591</v>
      </c>
      <c r="AA203" s="296">
        <f t="shared" si="113"/>
        <v>0.65930709109217744</v>
      </c>
      <c r="AB203" s="295">
        <f>IF('FEN 2019'!A794=1, 'FEN 2019'!L794, 0)</f>
        <v>4763777.41</v>
      </c>
      <c r="AC203" s="296">
        <f t="shared" si="114"/>
        <v>0.62137415802737095</v>
      </c>
      <c r="AD203" s="295">
        <f>IF('FEN 2019'!A794=1, 'FEN 2019'!M794, 0)</f>
        <v>290813.58999999985</v>
      </c>
      <c r="AE203" s="296">
        <f t="shared" si="115"/>
        <v>3.793293306480644E-2</v>
      </c>
      <c r="AF203" s="295">
        <f>IF('FEN 2019'!A794=1, 'FEN 2019'!N794, 0)</f>
        <v>2611929</v>
      </c>
      <c r="AG203" s="296">
        <f t="shared" si="116"/>
        <v>0.34069290890782261</v>
      </c>
      <c r="AH203" s="296">
        <f t="shared" si="117"/>
        <v>0.77137415802737097</v>
      </c>
    </row>
    <row r="204" spans="1:34" ht="20.100000000000001" customHeight="1">
      <c r="A204" s="128">
        <v>202</v>
      </c>
      <c r="B204" s="128">
        <f>IF('FEN 2019'!$A797=1,'FEN 2019'!B797, " ")</f>
        <v>2018</v>
      </c>
      <c r="C204" s="128">
        <f>IF('FEN 2019'!$A797=1,'FEN 2019'!C797, " ")</f>
        <v>2019</v>
      </c>
      <c r="D204" s="301" t="str">
        <f t="shared" si="121"/>
        <v xml:space="preserve"> </v>
      </c>
      <c r="E204" s="301" t="str">
        <f t="shared" si="121"/>
        <v xml:space="preserve"> </v>
      </c>
      <c r="F204" s="301" t="str">
        <f t="shared" si="121"/>
        <v xml:space="preserve"> </v>
      </c>
      <c r="G204" s="301" t="str">
        <f t="shared" si="121"/>
        <v xml:space="preserve"> </v>
      </c>
      <c r="H204" s="301" t="str">
        <f t="shared" si="121"/>
        <v xml:space="preserve"> </v>
      </c>
      <c r="I204" s="301" t="str">
        <f t="shared" si="121"/>
        <v xml:space="preserve"> </v>
      </c>
      <c r="J204" s="301" t="str">
        <f t="shared" si="121"/>
        <v xml:space="preserve"> </v>
      </c>
      <c r="K204" s="301" t="str">
        <f t="shared" si="121"/>
        <v>1</v>
      </c>
      <c r="L204" s="301" t="str">
        <f t="shared" si="121"/>
        <v>1</v>
      </c>
      <c r="M204" s="296" t="str">
        <f t="shared" si="119"/>
        <v xml:space="preserve"> </v>
      </c>
      <c r="N204" s="296" t="str">
        <f t="shared" si="120"/>
        <v xml:space="preserve"> </v>
      </c>
      <c r="O204" s="494" t="str">
        <f>IF('FEN 2019'!A797=1,'FEN 2019'!F797," ")</f>
        <v xml:space="preserve">Retele de apa in partea de Est  a satului  </v>
      </c>
      <c r="P204" s="308" t="s">
        <v>1350</v>
      </c>
      <c r="Q204" s="308" t="s">
        <v>1344</v>
      </c>
      <c r="R204" s="308" t="s">
        <v>1350</v>
      </c>
      <c r="S204" s="306" t="s">
        <v>1350</v>
      </c>
      <c r="T204" s="128" t="str">
        <f>IF('FEN 2019'!A797=1,'FEN 2019'!G797," ")</f>
        <v>Primăria Cinișeuți, rl. Rezina</v>
      </c>
      <c r="U204" s="298" t="str">
        <f>IF('FEN 2019'!A797=1,'FEN 2019'!E797, " ")</f>
        <v>Ciniseuti</v>
      </c>
      <c r="V204" s="298" t="str">
        <f>IF('FEN 2019'!A797, 'FEN 2019'!H797, " ")</f>
        <v>Rezina</v>
      </c>
      <c r="W204" s="295">
        <f>IF('FEN 2019'!A797=1, 'FEN 2019'!I797, 0)</f>
        <v>6071553</v>
      </c>
      <c r="X204" s="295">
        <f>IF('FEN 2019'!A797=1, 'FEN 2019'!K797, 0)</f>
        <v>910732.95</v>
      </c>
      <c r="Y204" s="296">
        <f t="shared" si="112"/>
        <v>0.15</v>
      </c>
      <c r="Z204" s="295">
        <f>IF('FEN 2019'!A797=1, 'FEN 2019'!J797, 0)</f>
        <v>5500000</v>
      </c>
      <c r="AA204" s="296">
        <f t="shared" si="113"/>
        <v>0.90586378806213175</v>
      </c>
      <c r="AB204" s="295">
        <f>IF('FEN 2019'!A797=1, 'FEN 2019'!L797, 0)</f>
        <v>1000000</v>
      </c>
      <c r="AC204" s="296">
        <f t="shared" si="114"/>
        <v>0.1647025069203876</v>
      </c>
      <c r="AD204" s="295">
        <f>IF('FEN 2019'!A797=1, 'FEN 2019'!M797, 0)</f>
        <v>4500000</v>
      </c>
      <c r="AE204" s="296">
        <f t="shared" si="115"/>
        <v>0.74116128114174418</v>
      </c>
      <c r="AF204" s="295">
        <f>IF('FEN 2019'!A797=1, 'FEN 2019'!N797, 0)</f>
        <v>0</v>
      </c>
      <c r="AG204" s="296">
        <f t="shared" si="116"/>
        <v>0</v>
      </c>
      <c r="AH204" s="296">
        <f t="shared" si="117"/>
        <v>0.31470250692038759</v>
      </c>
    </row>
    <row r="205" spans="1:34" ht="20.100000000000001" customHeight="1">
      <c r="A205" s="128">
        <v>203</v>
      </c>
      <c r="B205" s="128">
        <f>IF('FEN 2019'!$A800=1,'FEN 2019'!B800, " ")</f>
        <v>2015</v>
      </c>
      <c r="C205" s="128">
        <f>IF('FEN 2019'!$A800=1,'FEN 2019'!C800, " ")</f>
        <v>2016</v>
      </c>
      <c r="D205" s="301" t="str">
        <f t="shared" si="121"/>
        <v xml:space="preserve"> </v>
      </c>
      <c r="E205" s="301" t="str">
        <f t="shared" si="121"/>
        <v xml:space="preserve"> </v>
      </c>
      <c r="F205" s="301" t="str">
        <f t="shared" si="121"/>
        <v xml:space="preserve"> </v>
      </c>
      <c r="G205" s="301" t="str">
        <f t="shared" si="121"/>
        <v xml:space="preserve"> </v>
      </c>
      <c r="H205" s="301" t="str">
        <f t="shared" si="121"/>
        <v>1</v>
      </c>
      <c r="I205" s="301" t="str">
        <f t="shared" si="121"/>
        <v>1</v>
      </c>
      <c r="J205" s="301" t="str">
        <f t="shared" si="121"/>
        <v xml:space="preserve"> </v>
      </c>
      <c r="K205" s="301" t="str">
        <f t="shared" si="121"/>
        <v xml:space="preserve"> </v>
      </c>
      <c r="L205" s="301" t="str">
        <f t="shared" si="121"/>
        <v xml:space="preserve"> </v>
      </c>
      <c r="M205" s="296">
        <f t="shared" si="119"/>
        <v>0.96669851137314611</v>
      </c>
      <c r="N205" s="296" t="str">
        <f t="shared" si="120"/>
        <v xml:space="preserve"> </v>
      </c>
      <c r="O205" s="494" t="str">
        <f>IF('FEN 2019'!A800=1,'FEN 2019'!F800," ")</f>
        <v xml:space="preserve">Aprovizionarea cu apă potabilă a s. Mincenii de Jos  și Mincenii de Sus </v>
      </c>
      <c r="P205" s="308" t="s">
        <v>1350</v>
      </c>
      <c r="Q205" s="308" t="s">
        <v>1344</v>
      </c>
      <c r="R205" s="308" t="s">
        <v>1350</v>
      </c>
      <c r="S205" s="306" t="s">
        <v>1350</v>
      </c>
      <c r="T205" s="128" t="str">
        <f>IF('FEN 2019'!A800=1,'FEN 2019'!G800," ")</f>
        <v>Primăria Mincenii de Jos, r. Rezina</v>
      </c>
      <c r="U205" s="298" t="str">
        <f>IF('FEN 2019'!A800=1,'FEN 2019'!E800, " ")</f>
        <v>Mincenii de Jos</v>
      </c>
      <c r="V205" s="298" t="str">
        <f>IF('FEN 2019'!A800, 'FEN 2019'!H800, " ")</f>
        <v>Rezina</v>
      </c>
      <c r="W205" s="295">
        <f>IF('FEN 2019'!A800=1, 'FEN 2019'!I800, 0)</f>
        <v>3909912</v>
      </c>
      <c r="X205" s="295">
        <f>IF('FEN 2019'!A800=1, 'FEN 2019'!K800, 0)</f>
        <v>586486.80000000005</v>
      </c>
      <c r="Y205" s="296">
        <f t="shared" si="112"/>
        <v>0.15000000000000002</v>
      </c>
      <c r="Z205" s="295">
        <f>IF('FEN 2019'!A800=1, 'FEN 2019'!J800, 0)</f>
        <v>3607681</v>
      </c>
      <c r="AA205" s="296">
        <f t="shared" si="113"/>
        <v>0.92270132933938154</v>
      </c>
      <c r="AB205" s="295">
        <f>IF('FEN 2019'!A800=1, 'FEN 2019'!L800, 0)</f>
        <v>3193219.31</v>
      </c>
      <c r="AC205" s="296">
        <f t="shared" si="114"/>
        <v>0.81669851137314597</v>
      </c>
      <c r="AD205" s="295">
        <f>IF('FEN 2019'!A800=1, 'FEN 2019'!M800, 0)</f>
        <v>414461.68999999994</v>
      </c>
      <c r="AE205" s="296">
        <f t="shared" si="115"/>
        <v>0.10600281796623555</v>
      </c>
      <c r="AF205" s="295">
        <f>IF('FEN 2019'!A800=1, 'FEN 2019'!N800, 0)</f>
        <v>0</v>
      </c>
      <c r="AG205" s="296">
        <f t="shared" si="116"/>
        <v>0</v>
      </c>
      <c r="AH205" s="296">
        <f t="shared" si="117"/>
        <v>0.96669851137314611</v>
      </c>
    </row>
    <row r="206" spans="1:34" ht="20.100000000000001" customHeight="1">
      <c r="A206" s="128">
        <v>204</v>
      </c>
      <c r="B206" s="128">
        <f>IF('FEN 2019'!$A804=1,'FEN 2019'!B804, " ")</f>
        <v>2013</v>
      </c>
      <c r="C206" s="128">
        <f>IF('FEN 2019'!$A804=1,'FEN 2019'!C804, " ")</f>
        <v>2018</v>
      </c>
      <c r="D206" s="301" t="str">
        <f t="shared" si="121"/>
        <v xml:space="preserve"> </v>
      </c>
      <c r="E206" s="301" t="str">
        <f t="shared" si="121"/>
        <v xml:space="preserve"> </v>
      </c>
      <c r="F206" s="301" t="str">
        <f t="shared" si="121"/>
        <v>1</v>
      </c>
      <c r="G206" s="301" t="str">
        <f t="shared" si="121"/>
        <v>1</v>
      </c>
      <c r="H206" s="301" t="str">
        <f t="shared" si="121"/>
        <v>1</v>
      </c>
      <c r="I206" s="301" t="str">
        <f t="shared" si="121"/>
        <v>1</v>
      </c>
      <c r="J206" s="301" t="str">
        <f t="shared" si="121"/>
        <v>1</v>
      </c>
      <c r="K206" s="301" t="str">
        <f t="shared" si="121"/>
        <v>1</v>
      </c>
      <c r="L206" s="301" t="str">
        <f t="shared" si="121"/>
        <v xml:space="preserve"> </v>
      </c>
      <c r="M206" s="296" t="str">
        <f t="shared" si="119"/>
        <v xml:space="preserve"> </v>
      </c>
      <c r="N206" s="296" t="str">
        <f t="shared" si="120"/>
        <v xml:space="preserve"> </v>
      </c>
      <c r="O206" s="494" t="str">
        <f>IF('FEN 2019'!A804=1,'FEN 2019'!F804," ")</f>
        <v xml:space="preserve">Constructia statiei de epurare  </v>
      </c>
      <c r="P206" s="308" t="s">
        <v>1350</v>
      </c>
      <c r="Q206" s="308" t="s">
        <v>1350</v>
      </c>
      <c r="R206" s="308" t="s">
        <v>1350</v>
      </c>
      <c r="S206" s="308" t="s">
        <v>1344</v>
      </c>
      <c r="T206" s="128" t="str">
        <f>IF('FEN 2019'!A804=1,'FEN 2019'!G804," ")</f>
        <v>Primăria or. Rezina, rl. Rezina</v>
      </c>
      <c r="U206" s="298" t="str">
        <f>IF('FEN 2019'!A804=1,'FEN 2019'!E804, " ")</f>
        <v>Rezina</v>
      </c>
      <c r="V206" s="298" t="str">
        <f>IF('FEN 2019'!A804, 'FEN 2019'!H804, " ")</f>
        <v>Rezina</v>
      </c>
      <c r="W206" s="295">
        <f>IF('FEN 2019'!A804=1, 'FEN 2019'!I804, 0)</f>
        <v>16525670</v>
      </c>
      <c r="X206" s="295">
        <f>IF('FEN 2019'!A804=1, 'FEN 2019'!K804, 0)</f>
        <v>2478850.5</v>
      </c>
      <c r="Y206" s="296">
        <f t="shared" si="112"/>
        <v>0.15</v>
      </c>
      <c r="Z206" s="295">
        <f>IF('FEN 2019'!A804=1, 'FEN 2019'!J804, 0)</f>
        <v>14675078</v>
      </c>
      <c r="AA206" s="296">
        <f t="shared" si="113"/>
        <v>0.88801712729347737</v>
      </c>
      <c r="AB206" s="295">
        <f>IF('FEN 2019'!A804=1, 'FEN 2019'!L804, 0)</f>
        <v>8921818</v>
      </c>
      <c r="AC206" s="296">
        <f t="shared" si="114"/>
        <v>0.53987632574049949</v>
      </c>
      <c r="AD206" s="295">
        <f>IF('FEN 2019'!A804=1, 'FEN 2019'!M804, 0)</f>
        <v>0</v>
      </c>
      <c r="AE206" s="296">
        <f t="shared" si="115"/>
        <v>0</v>
      </c>
      <c r="AF206" s="295">
        <f>IF('FEN 2019'!A804=1, 'FEN 2019'!N804, 0)</f>
        <v>0</v>
      </c>
      <c r="AG206" s="296">
        <f t="shared" si="116"/>
        <v>0</v>
      </c>
      <c r="AH206" s="296">
        <f t="shared" si="117"/>
        <v>0.68987632574049951</v>
      </c>
    </row>
    <row r="207" spans="1:34" ht="20.100000000000001" customHeight="1">
      <c r="A207" s="128">
        <v>205</v>
      </c>
      <c r="B207" s="128">
        <f>IF('FEN 2019'!$A808=1,'FEN 2019'!B808, " ")</f>
        <v>2014</v>
      </c>
      <c r="C207" s="128">
        <f>IF('FEN 2019'!$A808=1,'FEN 2019'!C808, " ")</f>
        <v>2016</v>
      </c>
      <c r="D207" s="301" t="str">
        <f t="shared" si="121"/>
        <v xml:space="preserve"> </v>
      </c>
      <c r="E207" s="301" t="str">
        <f t="shared" si="121"/>
        <v xml:space="preserve"> </v>
      </c>
      <c r="F207" s="301" t="str">
        <f t="shared" si="121"/>
        <v xml:space="preserve"> </v>
      </c>
      <c r="G207" s="301" t="str">
        <f t="shared" si="121"/>
        <v>1</v>
      </c>
      <c r="H207" s="301" t="str">
        <f t="shared" si="121"/>
        <v>1</v>
      </c>
      <c r="I207" s="301" t="str">
        <f t="shared" si="121"/>
        <v>1</v>
      </c>
      <c r="J207" s="301" t="str">
        <f t="shared" si="121"/>
        <v xml:space="preserve"> </v>
      </c>
      <c r="K207" s="301" t="str">
        <f t="shared" si="121"/>
        <v xml:space="preserve"> </v>
      </c>
      <c r="L207" s="301" t="str">
        <f t="shared" si="121"/>
        <v xml:space="preserve"> </v>
      </c>
      <c r="M207" s="296" t="str">
        <f t="shared" si="119"/>
        <v xml:space="preserve"> </v>
      </c>
      <c r="N207" s="296" t="str">
        <f t="shared" si="120"/>
        <v xml:space="preserve"> </v>
      </c>
      <c r="O207" s="494" t="str">
        <f>IF('FEN 2019'!A808=1,'FEN 2019'!F808," ")</f>
        <v xml:space="preserve">Sistem de aprovizionare cu apă și canalizare a s. Solonceni                </v>
      </c>
      <c r="P207" s="308" t="s">
        <v>1350</v>
      </c>
      <c r="Q207" s="308" t="s">
        <v>1344</v>
      </c>
      <c r="R207" s="308" t="s">
        <v>1344</v>
      </c>
      <c r="S207" s="306" t="s">
        <v>1350</v>
      </c>
      <c r="T207" s="128" t="str">
        <f>IF('FEN 2019'!A808=1,'FEN 2019'!G808," ")</f>
        <v>Primăria com. Solonceni, r. Rezina</v>
      </c>
      <c r="U207" s="298" t="str">
        <f>IF('FEN 2019'!A808=1,'FEN 2019'!E808, " ")</f>
        <v>Solonceni</v>
      </c>
      <c r="V207" s="298" t="str">
        <f>IF('FEN 2019'!A808, 'FEN 2019'!H808, " ")</f>
        <v>Rezina</v>
      </c>
      <c r="W207" s="295">
        <f>IF('FEN 2019'!A808=1, 'FEN 2019'!I808, 0)</f>
        <v>18300000</v>
      </c>
      <c r="X207" s="295">
        <f>IF('FEN 2019'!A808=1, 'FEN 2019'!K808, 0)</f>
        <v>2745000</v>
      </c>
      <c r="Y207" s="296">
        <f t="shared" si="112"/>
        <v>0.15</v>
      </c>
      <c r="Z207" s="295">
        <f>IF('FEN 2019'!A808=1, 'FEN 2019'!J808, 0)</f>
        <v>10500000</v>
      </c>
      <c r="AA207" s="296">
        <f t="shared" si="113"/>
        <v>0.57377049180327866</v>
      </c>
      <c r="AB207" s="295">
        <f>IF('FEN 2019'!A808=1, 'FEN 2019'!L808, 0)</f>
        <v>6569838.3600000003</v>
      </c>
      <c r="AC207" s="296">
        <f t="shared" si="114"/>
        <v>0.35900756065573775</v>
      </c>
      <c r="AD207" s="295">
        <f>IF('FEN 2019'!A808=1, 'FEN 2019'!M808, 0)</f>
        <v>3930161.6399999997</v>
      </c>
      <c r="AE207" s="296">
        <f t="shared" si="115"/>
        <v>0.21476293114754097</v>
      </c>
      <c r="AF207" s="295">
        <f>IF('FEN 2019'!A808=1, 'FEN 2019'!N808, 0)</f>
        <v>7800000</v>
      </c>
      <c r="AG207" s="296">
        <f t="shared" si="116"/>
        <v>0.42622950819672129</v>
      </c>
      <c r="AH207" s="296">
        <f t="shared" si="117"/>
        <v>0.50900756065573771</v>
      </c>
    </row>
    <row r="208" spans="1:34" ht="20.100000000000001" customHeight="1">
      <c r="A208" s="128">
        <v>206</v>
      </c>
      <c r="B208" s="128">
        <f>IF('FEN 2019'!$A815=1,'FEN 2019'!B815, " ")</f>
        <v>2015</v>
      </c>
      <c r="C208" s="128">
        <f>IF('FEN 2019'!$A815=1,'FEN 2019'!C815, " ")</f>
        <v>2019</v>
      </c>
      <c r="D208" s="301" t="str">
        <f t="shared" si="121"/>
        <v xml:space="preserve"> </v>
      </c>
      <c r="E208" s="301" t="str">
        <f t="shared" si="121"/>
        <v xml:space="preserve"> </v>
      </c>
      <c r="F208" s="301" t="str">
        <f t="shared" si="121"/>
        <v xml:space="preserve"> </v>
      </c>
      <c r="G208" s="301" t="str">
        <f t="shared" si="121"/>
        <v xml:space="preserve"> </v>
      </c>
      <c r="H208" s="301" t="str">
        <f t="shared" si="121"/>
        <v>1</v>
      </c>
      <c r="I208" s="301" t="str">
        <f t="shared" si="121"/>
        <v>1</v>
      </c>
      <c r="J208" s="301" t="str">
        <f t="shared" si="121"/>
        <v>1</v>
      </c>
      <c r="K208" s="301" t="str">
        <f t="shared" si="121"/>
        <v>1</v>
      </c>
      <c r="L208" s="301" t="str">
        <f t="shared" si="121"/>
        <v>1</v>
      </c>
      <c r="M208" s="296" t="str">
        <f t="shared" si="119"/>
        <v xml:space="preserve"> </v>
      </c>
      <c r="N208" s="296" t="str">
        <f t="shared" si="120"/>
        <v xml:space="preserve"> </v>
      </c>
      <c r="O208" s="494" t="str">
        <f>IF('FEN 2019'!A815=1,'FEN 2019'!F815," ")</f>
        <v xml:space="preserve">Asigurarea cu apă potabilă şi canalizare a s. Pripiceni-Răzeşi şi Pripiceni-Curchi, r. Rezina  </v>
      </c>
      <c r="P208" s="308" t="s">
        <v>1350</v>
      </c>
      <c r="Q208" s="308" t="s">
        <v>1344</v>
      </c>
      <c r="R208" s="308" t="s">
        <v>1344</v>
      </c>
      <c r="S208" s="306" t="s">
        <v>1350</v>
      </c>
      <c r="T208" s="128" t="str">
        <f>IF('FEN 2019'!A815=1,'FEN 2019'!G815," ")</f>
        <v>Primăria com. Pripiceni-Răzeşi, r. Rezina</v>
      </c>
      <c r="U208" s="298" t="str">
        <f>IF('FEN 2019'!A815=1,'FEN 2019'!E815, " ")</f>
        <v>Pripiceni Razesi</v>
      </c>
      <c r="V208" s="298" t="str">
        <f>IF('FEN 2019'!A815, 'FEN 2019'!H815, " ")</f>
        <v>Rezina</v>
      </c>
      <c r="W208" s="295">
        <f>IF('FEN 2019'!A815=1, 'FEN 2019'!I815, 0)</f>
        <v>13444787</v>
      </c>
      <c r="X208" s="295">
        <f>IF('FEN 2019'!A815=1, 'FEN 2019'!K815, 0)</f>
        <v>2016718.05</v>
      </c>
      <c r="Y208" s="296">
        <f t="shared" ref="Y208:Y221" si="122">X208/W208</f>
        <v>0.15</v>
      </c>
      <c r="Z208" s="295">
        <f>IF('FEN 2019'!A815=1, 'FEN 2019'!J815, 0)</f>
        <v>11797556</v>
      </c>
      <c r="AA208" s="296">
        <f t="shared" ref="AA208:AA221" si="123">Z208/W208</f>
        <v>0.87748180763295103</v>
      </c>
      <c r="AB208" s="295">
        <f>IF('FEN 2019'!A815=1, 'FEN 2019'!L815, 0)</f>
        <v>3176746.65</v>
      </c>
      <c r="AC208" s="296">
        <f t="shared" ref="AC208:AC221" si="124">AB208/W208</f>
        <v>0.2362809206274521</v>
      </c>
      <c r="AD208" s="295">
        <f>IF('FEN 2019'!A815=1, 'FEN 2019'!M815, 0)</f>
        <v>8620809.3499999996</v>
      </c>
      <c r="AE208" s="296">
        <f t="shared" ref="AE208:AE221" si="125">AD208/W208</f>
        <v>0.64120088700549882</v>
      </c>
      <c r="AF208" s="295">
        <f>IF('FEN 2019'!A815=1, 'FEN 2019'!N815, 0)</f>
        <v>1647231</v>
      </c>
      <c r="AG208" s="296">
        <f t="shared" ref="AG208:AG221" si="126">AF208/W208</f>
        <v>0.12251819236704903</v>
      </c>
      <c r="AH208" s="296">
        <f t="shared" ref="AH208:AH221" si="127">(AB208+X208)/W208</f>
        <v>0.38628092062745212</v>
      </c>
    </row>
    <row r="209" spans="1:34" ht="20.100000000000001" customHeight="1">
      <c r="A209" s="128">
        <v>207</v>
      </c>
      <c r="B209" s="128">
        <f>IF('FEN 2019'!$A820=1,'FEN 2019'!B820, " ")</f>
        <v>2014</v>
      </c>
      <c r="C209" s="128">
        <f>IF('FEN 2019'!$A820=1,'FEN 2019'!C820, " ")</f>
        <v>2016</v>
      </c>
      <c r="D209" s="301" t="str">
        <f t="shared" si="121"/>
        <v xml:space="preserve"> </v>
      </c>
      <c r="E209" s="301" t="str">
        <f t="shared" si="121"/>
        <v xml:space="preserve"> </v>
      </c>
      <c r="F209" s="301" t="str">
        <f t="shared" si="121"/>
        <v xml:space="preserve"> </v>
      </c>
      <c r="G209" s="301" t="str">
        <f t="shared" si="121"/>
        <v>1</v>
      </c>
      <c r="H209" s="301" t="str">
        <f t="shared" si="121"/>
        <v>1</v>
      </c>
      <c r="I209" s="301" t="str">
        <f t="shared" si="121"/>
        <v>1</v>
      </c>
      <c r="J209" s="301" t="str">
        <f t="shared" si="121"/>
        <v xml:space="preserve"> </v>
      </c>
      <c r="K209" s="301" t="str">
        <f t="shared" si="121"/>
        <v xml:space="preserve"> </v>
      </c>
      <c r="L209" s="301" t="str">
        <f t="shared" si="121"/>
        <v xml:space="preserve"> </v>
      </c>
      <c r="M209" s="296" t="str">
        <f t="shared" si="119"/>
        <v xml:space="preserve"> </v>
      </c>
      <c r="N209" s="296" t="str">
        <f t="shared" si="120"/>
        <v xml:space="preserve"> </v>
      </c>
      <c r="O209" s="494" t="str">
        <f>IF('FEN 2019'!A820=1,'FEN 2019'!F820," ")</f>
        <v xml:space="preserve">Alimentarea cu apă și canalizare a s. Saharna Nouă                        </v>
      </c>
      <c r="P209" s="308" t="s">
        <v>1350</v>
      </c>
      <c r="Q209" s="308" t="s">
        <v>1344</v>
      </c>
      <c r="R209" s="308" t="s">
        <v>1344</v>
      </c>
      <c r="S209" s="306" t="s">
        <v>1350</v>
      </c>
      <c r="T209" s="128" t="str">
        <f>IF('FEN 2019'!A820=1,'FEN 2019'!G820," ")</f>
        <v>Primăria Saharna, Nouă, r. Rezina</v>
      </c>
      <c r="U209" s="298" t="str">
        <f>IF('FEN 2019'!A820=1,'FEN 2019'!E820, " ")</f>
        <v>Saharna Noua</v>
      </c>
      <c r="V209" s="298" t="str">
        <f>IF('FEN 2019'!A820, 'FEN 2019'!H820, " ")</f>
        <v>Rezina</v>
      </c>
      <c r="W209" s="295">
        <f>IF('FEN 2019'!A820=1, 'FEN 2019'!I820, 0)</f>
        <v>4964054</v>
      </c>
      <c r="X209" s="295">
        <f>IF('FEN 2019'!A820=1, 'FEN 2019'!K820, 0)</f>
        <v>744608.1</v>
      </c>
      <c r="Y209" s="296">
        <f t="shared" si="122"/>
        <v>0.15</v>
      </c>
      <c r="Z209" s="295">
        <f>IF('FEN 2019'!A820=1, 'FEN 2019'!J820, 0)</f>
        <v>4346046</v>
      </c>
      <c r="AA209" s="296">
        <f t="shared" si="123"/>
        <v>0.87550336881911439</v>
      </c>
      <c r="AB209" s="295">
        <f>IF('FEN 2019'!A820=1, 'FEN 2019'!L820, 0)</f>
        <v>2778600</v>
      </c>
      <c r="AC209" s="296">
        <f t="shared" si="124"/>
        <v>0.55974411237266963</v>
      </c>
      <c r="AD209" s="295">
        <f>IF('FEN 2019'!A820=1, 'FEN 2019'!M820, 0)</f>
        <v>1567446</v>
      </c>
      <c r="AE209" s="296">
        <f t="shared" si="125"/>
        <v>0.31575925644644476</v>
      </c>
      <c r="AF209" s="295">
        <f>IF('FEN 2019'!A820=1, 'FEN 2019'!N820, 0)</f>
        <v>618008</v>
      </c>
      <c r="AG209" s="296">
        <f t="shared" si="126"/>
        <v>0.12449663118088562</v>
      </c>
      <c r="AH209" s="296">
        <f t="shared" si="127"/>
        <v>0.70974411237266966</v>
      </c>
    </row>
    <row r="210" spans="1:34" ht="20.100000000000001" customHeight="1">
      <c r="A210" s="128">
        <v>208</v>
      </c>
      <c r="B210" s="128">
        <f>IF('FEN 2019'!$A824=1,'FEN 2019'!B824, " ")</f>
        <v>2013</v>
      </c>
      <c r="C210" s="128">
        <f>IF('FEN 2019'!$A824=1,'FEN 2019'!C824, " ")</f>
        <v>2018</v>
      </c>
      <c r="D210" s="301" t="str">
        <f t="shared" ref="D210:L216" si="128">IF(AND($B210&gt;=D$2-$C210+$B210,$C210&lt;=D$2+$C210-$B210),"1"," ")</f>
        <v xml:space="preserve"> </v>
      </c>
      <c r="E210" s="301" t="str">
        <f t="shared" si="128"/>
        <v xml:space="preserve"> </v>
      </c>
      <c r="F210" s="301" t="str">
        <f t="shared" si="128"/>
        <v>1</v>
      </c>
      <c r="G210" s="301" t="str">
        <f t="shared" si="128"/>
        <v>1</v>
      </c>
      <c r="H210" s="301" t="str">
        <f t="shared" si="128"/>
        <v>1</v>
      </c>
      <c r="I210" s="301" t="str">
        <f t="shared" si="128"/>
        <v>1</v>
      </c>
      <c r="J210" s="301" t="str">
        <f t="shared" si="128"/>
        <v>1</v>
      </c>
      <c r="K210" s="301" t="str">
        <f t="shared" si="128"/>
        <v>1</v>
      </c>
      <c r="L210" s="301" t="str">
        <f t="shared" si="128"/>
        <v xml:space="preserve"> </v>
      </c>
      <c r="M210" s="296">
        <f t="shared" si="119"/>
        <v>1.0348802863025144</v>
      </c>
      <c r="N210" s="296" t="str">
        <f t="shared" si="120"/>
        <v xml:space="preserve"> </v>
      </c>
      <c r="O210" s="494" t="str">
        <f>IF('FEN 2019'!A824=1,'FEN 2019'!F824," ")</f>
        <v>Sistemul de aprovizionare cu apa si canalizare</v>
      </c>
      <c r="P210" s="308" t="s">
        <v>1350</v>
      </c>
      <c r="Q210" s="308" t="s">
        <v>1344</v>
      </c>
      <c r="R210" s="308" t="s">
        <v>1344</v>
      </c>
      <c r="S210" s="306" t="s">
        <v>1350</v>
      </c>
      <c r="T210" s="128" t="str">
        <f>IF('FEN 2019'!A824=1,'FEN 2019'!G824," ")</f>
        <v>Primăria Șaptebani, rl. Rîșcani</v>
      </c>
      <c r="U210" s="298" t="str">
        <f>IF('FEN 2019'!A824=1,'FEN 2019'!E824, " ")</f>
        <v>Saptebani</v>
      </c>
      <c r="V210" s="298" t="str">
        <f>IF('FEN 2019'!A824, 'FEN 2019'!H824, " ")</f>
        <v>Rîșcani</v>
      </c>
      <c r="W210" s="295">
        <f>IF('FEN 2019'!A824=1, 'FEN 2019'!I824, 0)</f>
        <v>7654700.5</v>
      </c>
      <c r="X210" s="295">
        <f>IF('FEN 2019'!A824=1, 'FEN 2019'!K824, 0)</f>
        <v>1148205.075</v>
      </c>
      <c r="Y210" s="296">
        <f t="shared" si="122"/>
        <v>0.15</v>
      </c>
      <c r="Z210" s="295">
        <f>IF('FEN 2019'!A824=1, 'FEN 2019'!J824, 0)</f>
        <v>6879209</v>
      </c>
      <c r="AA210" s="296">
        <f t="shared" si="123"/>
        <v>0.89869081095988013</v>
      </c>
      <c r="AB210" s="295">
        <f>IF('FEN 2019'!A824=1, 'FEN 2019'!L824, 0)</f>
        <v>6773493.5700000003</v>
      </c>
      <c r="AC210" s="296">
        <f t="shared" si="124"/>
        <v>0.88488028630251447</v>
      </c>
      <c r="AD210" s="295">
        <f>IF('FEN 2019'!A824=1, 'FEN 2019'!M824, 0)</f>
        <v>105715.4299999997</v>
      </c>
      <c r="AE210" s="296">
        <f t="shared" si="125"/>
        <v>1.381052465736572E-2</v>
      </c>
      <c r="AF210" s="295">
        <f>IF('FEN 2019'!A824=1, 'FEN 2019'!N824, 0)</f>
        <v>0</v>
      </c>
      <c r="AG210" s="296">
        <f t="shared" si="126"/>
        <v>0</v>
      </c>
      <c r="AH210" s="296">
        <f t="shared" si="127"/>
        <v>1.0348802863025144</v>
      </c>
    </row>
    <row r="211" spans="1:34" ht="20.100000000000001" customHeight="1">
      <c r="A211" s="128">
        <v>209</v>
      </c>
      <c r="B211" s="128">
        <f>IF('FEN 2019'!$A831=1,'FEN 2019'!B831, " ")</f>
        <v>2013</v>
      </c>
      <c r="C211" s="128">
        <f>IF('FEN 2019'!$A831=1,'FEN 2019'!C831, " ")</f>
        <v>2015</v>
      </c>
      <c r="D211" s="301" t="str">
        <f t="shared" si="128"/>
        <v xml:space="preserve"> </v>
      </c>
      <c r="E211" s="301" t="str">
        <f t="shared" si="128"/>
        <v xml:space="preserve"> </v>
      </c>
      <c r="F211" s="301" t="str">
        <f t="shared" si="128"/>
        <v>1</v>
      </c>
      <c r="G211" s="301" t="str">
        <f t="shared" si="128"/>
        <v>1</v>
      </c>
      <c r="H211" s="301" t="str">
        <f t="shared" si="128"/>
        <v>1</v>
      </c>
      <c r="I211" s="301" t="str">
        <f t="shared" si="128"/>
        <v xml:space="preserve"> </v>
      </c>
      <c r="J211" s="301" t="str">
        <f t="shared" si="128"/>
        <v xml:space="preserve"> </v>
      </c>
      <c r="K211" s="301" t="str">
        <f t="shared" si="128"/>
        <v xml:space="preserve"> </v>
      </c>
      <c r="L211" s="301" t="str">
        <f t="shared" si="128"/>
        <v xml:space="preserve"> </v>
      </c>
      <c r="M211" s="296" t="str">
        <f t="shared" si="119"/>
        <v xml:space="preserve"> </v>
      </c>
      <c r="N211" s="296" t="str">
        <f t="shared" si="120"/>
        <v xml:space="preserve"> </v>
      </c>
      <c r="O211" s="494" t="str">
        <f>IF('FEN 2019'!A831=1,'FEN 2019'!F831," ")</f>
        <v>Alimentarea cu apă şi canalizare a s. Petruşeni,  r. Rîşcani</v>
      </c>
      <c r="P211" s="308" t="s">
        <v>1350</v>
      </c>
      <c r="Q211" s="308" t="s">
        <v>1344</v>
      </c>
      <c r="R211" s="308" t="s">
        <v>1344</v>
      </c>
      <c r="S211" s="306" t="s">
        <v>1350</v>
      </c>
      <c r="T211" s="128" t="str">
        <f>IF('FEN 2019'!A831=1,'FEN 2019'!G831," ")</f>
        <v>Primăria Petruşeni,   r. Rîşcani</v>
      </c>
      <c r="U211" s="298" t="str">
        <f>IF('FEN 2019'!A831=1,'FEN 2019'!E831, " ")</f>
        <v>Petruseni</v>
      </c>
      <c r="V211" s="298" t="str">
        <f>IF('FEN 2019'!A831, 'FEN 2019'!H831, " ")</f>
        <v>Rîșcani</v>
      </c>
      <c r="W211" s="295">
        <f>IF('FEN 2019'!A831=1, 'FEN 2019'!I831, 0)</f>
        <v>6723329</v>
      </c>
      <c r="X211" s="295">
        <f>IF('FEN 2019'!A831=1, 'FEN 2019'!K831, 0)</f>
        <v>1008499.35</v>
      </c>
      <c r="Y211" s="296">
        <f t="shared" si="122"/>
        <v>0.15</v>
      </c>
      <c r="Z211" s="295">
        <f>IF('FEN 2019'!A831=1, 'FEN 2019'!J831, 0)</f>
        <v>2000000</v>
      </c>
      <c r="AA211" s="296">
        <f t="shared" si="123"/>
        <v>0.29747168404223562</v>
      </c>
      <c r="AB211" s="295">
        <f>IF('FEN 2019'!A831=1, 'FEN 2019'!L831, 0)</f>
        <v>1310175.3999999999</v>
      </c>
      <c r="AC211" s="296">
        <f t="shared" si="124"/>
        <v>0.19487004131435481</v>
      </c>
      <c r="AD211" s="295">
        <f>IF('FEN 2019'!A831=1, 'FEN 2019'!M831, 0)</f>
        <v>689824.60000000009</v>
      </c>
      <c r="AE211" s="296">
        <f t="shared" si="125"/>
        <v>0.1026016427278808</v>
      </c>
      <c r="AF211" s="295">
        <f>IF('FEN 2019'!A831=1, 'FEN 2019'!N831, 0)</f>
        <v>4723329</v>
      </c>
      <c r="AG211" s="296">
        <f t="shared" si="126"/>
        <v>0.70252831595776433</v>
      </c>
      <c r="AH211" s="296">
        <f t="shared" si="127"/>
        <v>0.34487004131435484</v>
      </c>
    </row>
    <row r="212" spans="1:34" ht="20.100000000000001" customHeight="1">
      <c r="A212" s="128">
        <v>210</v>
      </c>
      <c r="B212" s="128">
        <f>IF('FEN 2019'!$A834=1,'FEN 2019'!B834, " ")</f>
        <v>2014</v>
      </c>
      <c r="C212" s="128">
        <f>IF('FEN 2019'!$A834=1,'FEN 2019'!C834, " ")</f>
        <v>2018</v>
      </c>
      <c r="D212" s="301" t="str">
        <f t="shared" si="128"/>
        <v xml:space="preserve"> </v>
      </c>
      <c r="E212" s="301" t="str">
        <f t="shared" si="128"/>
        <v xml:space="preserve"> </v>
      </c>
      <c r="F212" s="301" t="str">
        <f t="shared" si="128"/>
        <v xml:space="preserve"> </v>
      </c>
      <c r="G212" s="301" t="str">
        <f t="shared" si="128"/>
        <v>1</v>
      </c>
      <c r="H212" s="301" t="str">
        <f t="shared" si="128"/>
        <v>1</v>
      </c>
      <c r="I212" s="301" t="str">
        <f t="shared" si="128"/>
        <v>1</v>
      </c>
      <c r="J212" s="301" t="str">
        <f t="shared" si="128"/>
        <v>1</v>
      </c>
      <c r="K212" s="301" t="str">
        <f t="shared" si="128"/>
        <v>1</v>
      </c>
      <c r="L212" s="301" t="str">
        <f t="shared" si="128"/>
        <v xml:space="preserve"> </v>
      </c>
      <c r="M212" s="296" t="str">
        <f t="shared" si="119"/>
        <v xml:space="preserve"> </v>
      </c>
      <c r="N212" s="296" t="str">
        <f t="shared" si="120"/>
        <v xml:space="preserve"> </v>
      </c>
      <c r="O212" s="494" t="str">
        <f>IF('FEN 2019'!A834=1,'FEN 2019'!F834," ")</f>
        <v>Sistemul de aprovizionare cu apă și canalizare din s.Singureni, r. Rîșcani</v>
      </c>
      <c r="P212" s="308" t="s">
        <v>1350</v>
      </c>
      <c r="Q212" s="308" t="s">
        <v>1344</v>
      </c>
      <c r="R212" s="308" t="s">
        <v>1344</v>
      </c>
      <c r="S212" s="306" t="s">
        <v>1350</v>
      </c>
      <c r="T212" s="128" t="str">
        <f>IF('FEN 2019'!A834=1,'FEN 2019'!G834," ")</f>
        <v>Primăria Singureni, r.Rîșcani</v>
      </c>
      <c r="U212" s="298" t="str">
        <f>IF('FEN 2019'!A834=1,'FEN 2019'!E834, " ")</f>
        <v>Singureni</v>
      </c>
      <c r="V212" s="298" t="str">
        <f>IF('FEN 2019'!A834, 'FEN 2019'!H834, " ")</f>
        <v>Rîșcani</v>
      </c>
      <c r="W212" s="295">
        <f>IF('FEN 2019'!A834=1, 'FEN 2019'!I834, 0)</f>
        <v>9466385</v>
      </c>
      <c r="X212" s="295">
        <f>IF('FEN 2019'!A834=1, 'FEN 2019'!K834, 0)</f>
        <v>1419957.75</v>
      </c>
      <c r="Y212" s="296">
        <f t="shared" si="122"/>
        <v>0.15</v>
      </c>
      <c r="Z212" s="295">
        <f>IF('FEN 2019'!A834=1, 'FEN 2019'!J834, 0)</f>
        <v>7187635</v>
      </c>
      <c r="AA212" s="296">
        <f t="shared" si="123"/>
        <v>0.7592798095577139</v>
      </c>
      <c r="AB212" s="295">
        <f>IF('FEN 2019'!A834=1, 'FEN 2019'!L834, 0)</f>
        <v>3093514.35</v>
      </c>
      <c r="AC212" s="296">
        <f t="shared" si="124"/>
        <v>0.32678940799470974</v>
      </c>
      <c r="AD212" s="295">
        <f>IF('FEN 2019'!A834=1, 'FEN 2019'!M834, 0)</f>
        <v>4094120.65</v>
      </c>
      <c r="AE212" s="296">
        <f t="shared" si="125"/>
        <v>0.43249040156300422</v>
      </c>
      <c r="AF212" s="295">
        <f>IF('FEN 2019'!A834=1, 'FEN 2019'!N834, 0)</f>
        <v>2278750</v>
      </c>
      <c r="AG212" s="296">
        <f t="shared" si="126"/>
        <v>0.24072019044228604</v>
      </c>
      <c r="AH212" s="296">
        <f t="shared" si="127"/>
        <v>0.47678940799470965</v>
      </c>
    </row>
    <row r="213" spans="1:34" ht="20.100000000000001" customHeight="1">
      <c r="A213" s="128">
        <v>211</v>
      </c>
      <c r="B213" s="128">
        <f>IF('FEN 2019'!$A839=1,'FEN 2019'!B839, " ")</f>
        <v>2015</v>
      </c>
      <c r="C213" s="128">
        <f>IF('FEN 2019'!$A839=1,'FEN 2019'!C839, " ")</f>
        <v>2016</v>
      </c>
      <c r="D213" s="301" t="str">
        <f t="shared" si="128"/>
        <v xml:space="preserve"> </v>
      </c>
      <c r="E213" s="301" t="str">
        <f t="shared" si="128"/>
        <v xml:space="preserve"> </v>
      </c>
      <c r="F213" s="301" t="str">
        <f t="shared" si="128"/>
        <v xml:space="preserve"> </v>
      </c>
      <c r="G213" s="301" t="str">
        <f t="shared" si="128"/>
        <v xml:space="preserve"> </v>
      </c>
      <c r="H213" s="301" t="str">
        <f t="shared" si="128"/>
        <v>1</v>
      </c>
      <c r="I213" s="301" t="str">
        <f t="shared" si="128"/>
        <v>1</v>
      </c>
      <c r="J213" s="301" t="str">
        <f t="shared" si="128"/>
        <v xml:space="preserve"> </v>
      </c>
      <c r="K213" s="301" t="str">
        <f t="shared" si="128"/>
        <v xml:space="preserve"> </v>
      </c>
      <c r="L213" s="301" t="str">
        <f t="shared" si="128"/>
        <v xml:space="preserve"> </v>
      </c>
      <c r="M213" s="296">
        <f t="shared" si="119"/>
        <v>1.0328966989213839</v>
      </c>
      <c r="N213" s="296" t="str">
        <f t="shared" si="120"/>
        <v xml:space="preserve"> </v>
      </c>
      <c r="O213" s="494" t="str">
        <f>IF('FEN 2019'!A839=1,'FEN 2019'!F839," ")</f>
        <v xml:space="preserve">Alimentarea cu apă a s.Borosenii Noi, r. Rîșcani </v>
      </c>
      <c r="P213" s="308" t="s">
        <v>1350</v>
      </c>
      <c r="Q213" s="308" t="s">
        <v>1344</v>
      </c>
      <c r="R213" s="308" t="s">
        <v>1350</v>
      </c>
      <c r="S213" s="306" t="s">
        <v>1350</v>
      </c>
      <c r="T213" s="128" t="str">
        <f>IF('FEN 2019'!A839=1,'FEN 2019'!G839," ")</f>
        <v>Primăria Borosenii Noi, r.Rîșcani</v>
      </c>
      <c r="U213" s="298" t="str">
        <f>IF('FEN 2019'!A839=1,'FEN 2019'!E839, " ")</f>
        <v>Borosenii Noi</v>
      </c>
      <c r="V213" s="298" t="str">
        <f>IF('FEN 2019'!A839, 'FEN 2019'!H839, " ")</f>
        <v>Rîșcani</v>
      </c>
      <c r="W213" s="295">
        <f>IF('FEN 2019'!A839=1, 'FEN 2019'!I839, 0)</f>
        <v>1949999</v>
      </c>
      <c r="X213" s="295">
        <f>IF('FEN 2019'!A839=1, 'FEN 2019'!K839, 0)</f>
        <v>292499.84999999998</v>
      </c>
      <c r="Y213" s="296">
        <f t="shared" si="122"/>
        <v>0.15</v>
      </c>
      <c r="Z213" s="295">
        <f>IF('FEN 2019'!A839=1, 'FEN 2019'!J839, 0)</f>
        <v>1740883</v>
      </c>
      <c r="AA213" s="296">
        <f t="shared" si="123"/>
        <v>0.89276097064665161</v>
      </c>
      <c r="AB213" s="295">
        <f>IF('FEN 2019'!A839=1, 'FEN 2019'!L839, 0)</f>
        <v>1721647.68</v>
      </c>
      <c r="AC213" s="296">
        <f t="shared" si="124"/>
        <v>0.882896698921384</v>
      </c>
      <c r="AD213" s="295">
        <f>IF('FEN 2019'!A839=1, 'FEN 2019'!M839, 0)</f>
        <v>19235.320000000065</v>
      </c>
      <c r="AE213" s="296">
        <f t="shared" si="125"/>
        <v>9.8642717252675847E-3</v>
      </c>
      <c r="AF213" s="295">
        <f>IF('FEN 2019'!A839=1, 'FEN 2019'!N839, 0)</f>
        <v>209116</v>
      </c>
      <c r="AG213" s="296">
        <f t="shared" si="126"/>
        <v>0.10723902935334839</v>
      </c>
      <c r="AH213" s="296">
        <f t="shared" si="127"/>
        <v>1.0328966989213839</v>
      </c>
    </row>
    <row r="214" spans="1:34" ht="20.100000000000001" customHeight="1">
      <c r="A214" s="128">
        <v>212</v>
      </c>
      <c r="B214" s="128">
        <f>IF('FEN 2019'!$A842=1,'FEN 2019'!B842, " ")</f>
        <v>2015</v>
      </c>
      <c r="C214" s="128">
        <f>IF('FEN 2019'!$A842=1,'FEN 2019'!C842, " ")</f>
        <v>2016</v>
      </c>
      <c r="D214" s="301" t="str">
        <f t="shared" si="128"/>
        <v xml:space="preserve"> </v>
      </c>
      <c r="E214" s="301" t="str">
        <f t="shared" si="128"/>
        <v xml:space="preserve"> </v>
      </c>
      <c r="F214" s="301" t="str">
        <f t="shared" si="128"/>
        <v xml:space="preserve"> </v>
      </c>
      <c r="G214" s="301" t="str">
        <f t="shared" si="128"/>
        <v xml:space="preserve"> </v>
      </c>
      <c r="H214" s="301" t="str">
        <f t="shared" si="128"/>
        <v>1</v>
      </c>
      <c r="I214" s="301" t="str">
        <f t="shared" si="128"/>
        <v>1</v>
      </c>
      <c r="J214" s="301" t="str">
        <f t="shared" si="128"/>
        <v xml:space="preserve"> </v>
      </c>
      <c r="K214" s="301" t="str">
        <f t="shared" si="128"/>
        <v xml:space="preserve"> </v>
      </c>
      <c r="L214" s="301" t="str">
        <f t="shared" si="128"/>
        <v xml:space="preserve"> </v>
      </c>
      <c r="M214" s="296">
        <f t="shared" si="119"/>
        <v>1.0202387368312995</v>
      </c>
      <c r="N214" s="296" t="str">
        <f t="shared" si="120"/>
        <v xml:space="preserve"> </v>
      </c>
      <c r="O214" s="494" t="str">
        <f>IF('FEN 2019'!A842=1,'FEN 2019'!F842," ")</f>
        <v xml:space="preserve">Reconstrucția și extinderea rețelelor de apeduct în s. Vasileuți                     </v>
      </c>
      <c r="P214" s="308" t="s">
        <v>1350</v>
      </c>
      <c r="Q214" s="308" t="s">
        <v>1344</v>
      </c>
      <c r="R214" s="308" t="s">
        <v>1350</v>
      </c>
      <c r="S214" s="306" t="s">
        <v>1350</v>
      </c>
      <c r="T214" s="128" t="str">
        <f>IF('FEN 2019'!A842=1,'FEN 2019'!G842," ")</f>
        <v>Primăria Vasileuți, r. Rîșcani</v>
      </c>
      <c r="U214" s="298" t="str">
        <f>IF('FEN 2019'!A842=1,'FEN 2019'!E842, " ")</f>
        <v>Vasileuti</v>
      </c>
      <c r="V214" s="298" t="str">
        <f>IF('FEN 2019'!A842, 'FEN 2019'!H842, " ")</f>
        <v>Rîșcani</v>
      </c>
      <c r="W214" s="295">
        <f>IF('FEN 2019'!A842=1, 'FEN 2019'!I842, 0)</f>
        <v>4519998</v>
      </c>
      <c r="X214" s="295">
        <f>IF('FEN 2019'!A842=1, 'FEN 2019'!K842, 0)</f>
        <v>677999.7</v>
      </c>
      <c r="Y214" s="296">
        <f t="shared" si="122"/>
        <v>0.15</v>
      </c>
      <c r="Z214" s="295">
        <f>IF('FEN 2019'!A842=1, 'FEN 2019'!J842, 0)</f>
        <v>3963283</v>
      </c>
      <c r="AA214" s="296">
        <f t="shared" si="123"/>
        <v>0.87683291010305753</v>
      </c>
      <c r="AB214" s="295">
        <f>IF('FEN 2019'!A842=1, 'FEN 2019'!L842, 0)</f>
        <v>3933477.35</v>
      </c>
      <c r="AC214" s="296">
        <f t="shared" si="124"/>
        <v>0.87023873683129949</v>
      </c>
      <c r="AD214" s="295">
        <f>IF('FEN 2019'!A842=1, 'FEN 2019'!M842, 0)</f>
        <v>29805.649999999907</v>
      </c>
      <c r="AE214" s="296">
        <f t="shared" si="125"/>
        <v>6.594173271758064E-3</v>
      </c>
      <c r="AF214" s="295">
        <f>IF('FEN 2019'!A842=1, 'FEN 2019'!N842, 0)</f>
        <v>556715</v>
      </c>
      <c r="AG214" s="296">
        <f t="shared" si="126"/>
        <v>0.12316708989694243</v>
      </c>
      <c r="AH214" s="296">
        <f t="shared" si="127"/>
        <v>1.0202387368312995</v>
      </c>
    </row>
    <row r="215" spans="1:34" ht="20.100000000000001" customHeight="1">
      <c r="A215" s="128">
        <v>213</v>
      </c>
      <c r="B215" s="128">
        <f>IF('FEN 2019'!$A846=1,'FEN 2019'!B846, " ")</f>
        <v>2012</v>
      </c>
      <c r="C215" s="128">
        <f>IF('FEN 2019'!$A846=1,'FEN 2019'!C846, " ")</f>
        <v>2013</v>
      </c>
      <c r="D215" s="301" t="str">
        <f t="shared" si="128"/>
        <v xml:space="preserve"> </v>
      </c>
      <c r="E215" s="301" t="str">
        <f t="shared" si="128"/>
        <v>1</v>
      </c>
      <c r="F215" s="301" t="str">
        <f t="shared" si="128"/>
        <v>1</v>
      </c>
      <c r="G215" s="301" t="str">
        <f t="shared" si="128"/>
        <v xml:space="preserve"> </v>
      </c>
      <c r="H215" s="301" t="str">
        <f t="shared" si="128"/>
        <v xml:space="preserve"> </v>
      </c>
      <c r="I215" s="301" t="str">
        <f t="shared" si="128"/>
        <v xml:space="preserve"> </v>
      </c>
      <c r="J215" s="301" t="str">
        <f t="shared" si="128"/>
        <v xml:space="preserve"> </v>
      </c>
      <c r="K215" s="301" t="str">
        <f t="shared" si="128"/>
        <v xml:space="preserve"> </v>
      </c>
      <c r="L215" s="301" t="str">
        <f t="shared" si="128"/>
        <v xml:space="preserve"> </v>
      </c>
      <c r="M215" s="296" t="str">
        <f t="shared" si="119"/>
        <v xml:space="preserve"> </v>
      </c>
      <c r="N215" s="296" t="str">
        <f t="shared" si="120"/>
        <v xml:space="preserve"> </v>
      </c>
      <c r="O215" s="494" t="str">
        <f>IF('FEN 2019'!A846=1,'FEN 2019'!F846," ")</f>
        <v xml:space="preserve">Constructia statiei de epurare si reconstructia, extinderea sistemilor de canalizare si aprovizionare cu apa potabila </v>
      </c>
      <c r="P215" s="308" t="s">
        <v>1350</v>
      </c>
      <c r="Q215" s="308" t="s">
        <v>1344</v>
      </c>
      <c r="R215" s="308" t="s">
        <v>1344</v>
      </c>
      <c r="S215" s="308" t="s">
        <v>1344</v>
      </c>
      <c r="T215" s="128" t="str">
        <f>IF('FEN 2019'!A846=1,'FEN 2019'!G846," ")</f>
        <v>Primăria s. Corlăteni, r. Rîșcani</v>
      </c>
      <c r="U215" s="298" t="str">
        <f>IF('FEN 2019'!A846=1,'FEN 2019'!E846, " ")</f>
        <v>Corlateni</v>
      </c>
      <c r="V215" s="298" t="str">
        <f>IF('FEN 2019'!A846, 'FEN 2019'!H846, " ")</f>
        <v>Rîșcani</v>
      </c>
      <c r="W215" s="295">
        <f>IF('FEN 2019'!A846=1, 'FEN 2019'!I846, 0)</f>
        <v>7219974</v>
      </c>
      <c r="X215" s="295">
        <f>IF('FEN 2019'!A846=1, 'FEN 2019'!K846, 0)</f>
        <v>1082996.1000000001</v>
      </c>
      <c r="Y215" s="296">
        <f t="shared" si="122"/>
        <v>0.15000000000000002</v>
      </c>
      <c r="Z215" s="295">
        <f>IF('FEN 2019'!A846=1, 'FEN 2019'!J846, 0)</f>
        <v>4000000</v>
      </c>
      <c r="AA215" s="296">
        <f t="shared" si="123"/>
        <v>0.55401861557950205</v>
      </c>
      <c r="AB215" s="295">
        <f>IF('FEN 2019'!A846=1, 'FEN 2019'!L846, 0)</f>
        <v>2865661.7199999997</v>
      </c>
      <c r="AC215" s="296">
        <f t="shared" si="124"/>
        <v>0.39690748470839365</v>
      </c>
      <c r="AD215" s="295">
        <f>IF('FEN 2019'!A846=1, 'FEN 2019'!M846, 0)</f>
        <v>1134338.2800000003</v>
      </c>
      <c r="AE215" s="296">
        <f t="shared" si="125"/>
        <v>0.15711113087110842</v>
      </c>
      <c r="AF215" s="295">
        <f>IF('FEN 2019'!A846=1, 'FEN 2019'!N846, 0)</f>
        <v>3219974</v>
      </c>
      <c r="AG215" s="296">
        <f t="shared" si="126"/>
        <v>0.44598138442049789</v>
      </c>
      <c r="AH215" s="296">
        <f t="shared" si="127"/>
        <v>0.54690748470839368</v>
      </c>
    </row>
    <row r="216" spans="1:34" ht="20.100000000000001" customHeight="1">
      <c r="A216" s="128">
        <v>214</v>
      </c>
      <c r="B216" s="128">
        <f>IF('FEN 2019'!$A849=1,'FEN 2019'!B849, " ")</f>
        <v>2016</v>
      </c>
      <c r="C216" s="128">
        <f>IF('FEN 2019'!$A849=1,'FEN 2019'!C849, " ")</f>
        <v>2016</v>
      </c>
      <c r="D216" s="301" t="str">
        <f t="shared" si="128"/>
        <v xml:space="preserve"> </v>
      </c>
      <c r="E216" s="301" t="str">
        <f t="shared" si="128"/>
        <v xml:space="preserve"> </v>
      </c>
      <c r="F216" s="301" t="str">
        <f t="shared" si="128"/>
        <v xml:space="preserve"> </v>
      </c>
      <c r="G216" s="301" t="str">
        <f t="shared" si="128"/>
        <v xml:space="preserve"> </v>
      </c>
      <c r="H216" s="301" t="str">
        <f t="shared" si="128"/>
        <v xml:space="preserve"> </v>
      </c>
      <c r="I216" s="301" t="str">
        <f t="shared" si="128"/>
        <v>1</v>
      </c>
      <c r="J216" s="301" t="str">
        <f t="shared" si="128"/>
        <v xml:space="preserve"> </v>
      </c>
      <c r="K216" s="301" t="str">
        <f t="shared" si="128"/>
        <v xml:space="preserve"> </v>
      </c>
      <c r="L216" s="301" t="str">
        <f t="shared" si="128"/>
        <v xml:space="preserve"> </v>
      </c>
      <c r="M216" s="296" t="str">
        <f t="shared" si="119"/>
        <v xml:space="preserve"> </v>
      </c>
      <c r="N216" s="296">
        <f t="shared" si="120"/>
        <v>0.2113822251907021</v>
      </c>
      <c r="O216" s="494" t="str">
        <f>IF('FEN 2019'!A849=1,'FEN 2019'!F849," ")</f>
        <v>Sistem de canalizare si statie de epurare</v>
      </c>
      <c r="P216" s="308" t="s">
        <v>1350</v>
      </c>
      <c r="Q216" s="308" t="s">
        <v>1350</v>
      </c>
      <c r="R216" s="308" t="s">
        <v>1344</v>
      </c>
      <c r="S216" s="308" t="s">
        <v>1344</v>
      </c>
      <c r="T216" s="128" t="str">
        <f>IF('FEN 2019'!A849=1,'FEN 2019'!G849," ")</f>
        <v>Primăria Pepeni, r-l Sîngerei</v>
      </c>
      <c r="U216" s="298" t="str">
        <f>IF('FEN 2019'!A849=1,'FEN 2019'!E849, " ")</f>
        <v>Pepeni</v>
      </c>
      <c r="V216" s="298" t="str">
        <f>IF('FEN 2019'!A849, 'FEN 2019'!H849, " ")</f>
        <v>Sîngerei</v>
      </c>
      <c r="W216" s="295">
        <f>IF('FEN 2019'!A849=1, 'FEN 2019'!I849, 0)</f>
        <v>16291361.17</v>
      </c>
      <c r="X216" s="295">
        <f>IF('FEN 2019'!A849=1, 'FEN 2019'!K849, 0)</f>
        <v>2443704.1754999999</v>
      </c>
      <c r="Y216" s="296">
        <f t="shared" si="122"/>
        <v>0.15</v>
      </c>
      <c r="Z216" s="295">
        <f>IF('FEN 2019'!A849=1, 'FEN 2019'!J849, 0)</f>
        <v>1000000</v>
      </c>
      <c r="AA216" s="296">
        <f t="shared" si="123"/>
        <v>6.1382225190702099E-2</v>
      </c>
      <c r="AB216" s="295">
        <f>IF('FEN 2019'!A849=1, 'FEN 2019'!L849, 0)</f>
        <v>1000000</v>
      </c>
      <c r="AC216" s="296">
        <f t="shared" si="124"/>
        <v>6.1382225190702099E-2</v>
      </c>
      <c r="AD216" s="295">
        <f>IF('FEN 2019'!A849=1, 'FEN 2019'!M849, 0)</f>
        <v>0</v>
      </c>
      <c r="AE216" s="296">
        <f t="shared" si="125"/>
        <v>0</v>
      </c>
      <c r="AF216" s="295">
        <f>IF('FEN 2019'!A849=1, 'FEN 2019'!N849, 0)</f>
        <v>0</v>
      </c>
      <c r="AG216" s="296">
        <f t="shared" si="126"/>
        <v>0</v>
      </c>
      <c r="AH216" s="296">
        <f t="shared" si="127"/>
        <v>0.2113822251907021</v>
      </c>
    </row>
    <row r="217" spans="1:34" ht="20.100000000000001" customHeight="1">
      <c r="A217" s="128">
        <v>215</v>
      </c>
      <c r="B217" s="128">
        <f>IF('FEN 2019'!$A851=1,'FEN 2019'!B851, " ")</f>
        <v>2014</v>
      </c>
      <c r="C217" s="128">
        <f>IF('FEN 2019'!$A851=1,'FEN 2019'!C851, " ")</f>
        <v>2015</v>
      </c>
      <c r="D217" s="301" t="str">
        <f t="shared" ref="D217:L222" si="129">IF(AND($B217&gt;=D$2-$C217+$B217,$C217&lt;=D$2+$C217-$B217),"1"," ")</f>
        <v xml:space="preserve"> </v>
      </c>
      <c r="E217" s="301" t="str">
        <f t="shared" si="129"/>
        <v xml:space="preserve"> </v>
      </c>
      <c r="F217" s="301" t="str">
        <f t="shared" si="129"/>
        <v xml:space="preserve"> </v>
      </c>
      <c r="G217" s="301" t="str">
        <f t="shared" si="129"/>
        <v>1</v>
      </c>
      <c r="H217" s="301" t="str">
        <f t="shared" si="129"/>
        <v>1</v>
      </c>
      <c r="I217" s="301" t="str">
        <f t="shared" si="129"/>
        <v xml:space="preserve"> </v>
      </c>
      <c r="J217" s="301" t="str">
        <f t="shared" si="129"/>
        <v xml:space="preserve"> </v>
      </c>
      <c r="K217" s="301" t="str">
        <f t="shared" si="129"/>
        <v xml:space="preserve"> </v>
      </c>
      <c r="L217" s="301" t="str">
        <f t="shared" si="129"/>
        <v xml:space="preserve"> </v>
      </c>
      <c r="M217" s="296">
        <f t="shared" si="119"/>
        <v>1.0687117564097521</v>
      </c>
      <c r="N217" s="296" t="str">
        <f t="shared" si="120"/>
        <v xml:space="preserve"> </v>
      </c>
      <c r="O217" s="494" t="str">
        <f>IF('FEN 2019'!A851=1,'FEN 2019'!F851," ")</f>
        <v xml:space="preserve">Construcţia turnului de apă în s. Iezărenii Vechi, r. Sîngerei  </v>
      </c>
      <c r="P217" s="308" t="s">
        <v>1350</v>
      </c>
      <c r="Q217" s="308" t="s">
        <v>1344</v>
      </c>
      <c r="R217" s="308" t="s">
        <v>1350</v>
      </c>
      <c r="S217" s="306" t="s">
        <v>1350</v>
      </c>
      <c r="T217" s="128" t="str">
        <f>IF('FEN 2019'!A851=1,'FEN 2019'!G851," ")</f>
        <v>Primăria Iezărenii Vechi, r Sîngerei</v>
      </c>
      <c r="U217" s="298" t="str">
        <f>IF('FEN 2019'!A851=1,'FEN 2019'!E851, " ")</f>
        <v>Iezarenii Vechi</v>
      </c>
      <c r="V217" s="298" t="str">
        <f>IF('FEN 2019'!A851, 'FEN 2019'!H851, " ")</f>
        <v>Sîngerei</v>
      </c>
      <c r="W217" s="295">
        <f>IF('FEN 2019'!A851=1, 'FEN 2019'!I851, 0)</f>
        <v>1067826</v>
      </c>
      <c r="X217" s="295">
        <f>IF('FEN 2019'!A851=1, 'FEN 2019'!K851, 0)</f>
        <v>160173.9</v>
      </c>
      <c r="Y217" s="296">
        <f t="shared" si="122"/>
        <v>0.15</v>
      </c>
      <c r="Z217" s="295">
        <f>IF('FEN 2019'!A851=1, 'FEN 2019'!J851, 0)</f>
        <v>1067826</v>
      </c>
      <c r="AA217" s="296">
        <f t="shared" si="123"/>
        <v>1</v>
      </c>
      <c r="AB217" s="295">
        <f>IF('FEN 2019'!A851=1, 'FEN 2019'!L851, 0)</f>
        <v>981024.3</v>
      </c>
      <c r="AC217" s="296">
        <f t="shared" si="124"/>
        <v>0.91871175640975222</v>
      </c>
      <c r="AD217" s="295">
        <f>IF('FEN 2019'!A851=1, 'FEN 2019'!M851, 0)</f>
        <v>86801.699999999953</v>
      </c>
      <c r="AE217" s="296">
        <f t="shared" si="125"/>
        <v>8.1288243590247805E-2</v>
      </c>
      <c r="AF217" s="295">
        <f>IF('FEN 2019'!A851=1, 'FEN 2019'!N851, 0)</f>
        <v>0</v>
      </c>
      <c r="AG217" s="296">
        <f t="shared" si="126"/>
        <v>0</v>
      </c>
      <c r="AH217" s="296">
        <f t="shared" si="127"/>
        <v>1.0687117564097521</v>
      </c>
    </row>
    <row r="218" spans="1:34" ht="20.100000000000001" customHeight="1">
      <c r="A218" s="128">
        <v>216</v>
      </c>
      <c r="B218" s="128">
        <f>IF('FEN 2019'!$A854=1,'FEN 2019'!B854, " ")</f>
        <v>2015</v>
      </c>
      <c r="C218" s="128">
        <f>IF('FEN 2019'!$A854=1,'FEN 2019'!C854, " ")</f>
        <v>2015</v>
      </c>
      <c r="D218" s="301" t="str">
        <f t="shared" si="129"/>
        <v xml:space="preserve"> </v>
      </c>
      <c r="E218" s="301" t="str">
        <f t="shared" si="129"/>
        <v xml:space="preserve"> </v>
      </c>
      <c r="F218" s="301" t="str">
        <f t="shared" si="129"/>
        <v xml:space="preserve"> </v>
      </c>
      <c r="G218" s="301" t="str">
        <f t="shared" si="129"/>
        <v xml:space="preserve"> </v>
      </c>
      <c r="H218" s="301" t="str">
        <f t="shared" si="129"/>
        <v>1</v>
      </c>
      <c r="I218" s="301" t="str">
        <f t="shared" si="129"/>
        <v xml:space="preserve"> </v>
      </c>
      <c r="J218" s="301" t="str">
        <f t="shared" si="129"/>
        <v xml:space="preserve"> </v>
      </c>
      <c r="K218" s="301" t="str">
        <f t="shared" si="129"/>
        <v xml:space="preserve"> </v>
      </c>
      <c r="L218" s="301" t="str">
        <f t="shared" si="129"/>
        <v xml:space="preserve"> </v>
      </c>
      <c r="M218" s="296" t="str">
        <f t="shared" si="119"/>
        <v xml:space="preserve"> </v>
      </c>
      <c r="N218" s="296" t="str">
        <f t="shared" si="120"/>
        <v xml:space="preserve"> </v>
      </c>
      <c r="O218" s="494" t="str">
        <f>IF('FEN 2019'!A854=1,'FEN 2019'!F854," ")</f>
        <v>Alimentarea cu apă a s. Tăura Nouă, r. Sîngerei</v>
      </c>
      <c r="P218" s="308" t="s">
        <v>1350</v>
      </c>
      <c r="Q218" s="308" t="s">
        <v>1344</v>
      </c>
      <c r="R218" s="308" t="s">
        <v>1350</v>
      </c>
      <c r="S218" s="306" t="s">
        <v>1350</v>
      </c>
      <c r="T218" s="128" t="str">
        <f>IF('FEN 2019'!A854=1,'FEN 2019'!G854," ")</f>
        <v>Primăria s. Tăura Veche, r. Sîngerei</v>
      </c>
      <c r="U218" s="298" t="str">
        <f>IF('FEN 2019'!A854=1,'FEN 2019'!E854, " ")</f>
        <v>Taura Veche</v>
      </c>
      <c r="V218" s="298" t="str">
        <f>IF('FEN 2019'!A854, 'FEN 2019'!H854, " ")</f>
        <v>Sîngerei</v>
      </c>
      <c r="W218" s="295">
        <f>IF('FEN 2019'!A854=1, 'FEN 2019'!I854, 0)</f>
        <v>704118.08</v>
      </c>
      <c r="X218" s="295">
        <f>IF('FEN 2019'!A854=1, 'FEN 2019'!K854, 0)</f>
        <v>105617.712</v>
      </c>
      <c r="Y218" s="296">
        <f t="shared" si="122"/>
        <v>0.15</v>
      </c>
      <c r="Z218" s="295">
        <f>IF('FEN 2019'!A854=1, 'FEN 2019'!J854, 0)</f>
        <v>695370</v>
      </c>
      <c r="AA218" s="296">
        <f t="shared" si="123"/>
        <v>0.98757583387150072</v>
      </c>
      <c r="AB218" s="295">
        <f>IF('FEN 2019'!A854=1, 'FEN 2019'!L854, 0)</f>
        <v>411801.76</v>
      </c>
      <c r="AC218" s="296">
        <f t="shared" si="124"/>
        <v>0.58484758692746541</v>
      </c>
      <c r="AD218" s="295">
        <f>IF('FEN 2019'!A854=1, 'FEN 2019'!M854, 0)</f>
        <v>283568.24</v>
      </c>
      <c r="AE218" s="296">
        <f t="shared" si="125"/>
        <v>0.40272824694403531</v>
      </c>
      <c r="AF218" s="295">
        <f>IF('FEN 2019'!A854=1, 'FEN 2019'!N854, 0)</f>
        <v>8748.0799999999581</v>
      </c>
      <c r="AG218" s="296">
        <f t="shared" si="126"/>
        <v>1.2424166128499297E-2</v>
      </c>
      <c r="AH218" s="296">
        <f t="shared" si="127"/>
        <v>0.73484758692746543</v>
      </c>
    </row>
    <row r="219" spans="1:34" ht="20.100000000000001" customHeight="1">
      <c r="A219" s="128">
        <v>217</v>
      </c>
      <c r="B219" s="128">
        <f>IF('FEN 2019'!$A856=1,'FEN 2019'!B856, " ")</f>
        <v>2014</v>
      </c>
      <c r="C219" s="128">
        <f>IF('FEN 2019'!$A856=1,'FEN 2019'!C856, " ")</f>
        <v>2019</v>
      </c>
      <c r="D219" s="301" t="str">
        <f t="shared" si="129"/>
        <v xml:space="preserve"> </v>
      </c>
      <c r="E219" s="301" t="str">
        <f t="shared" si="129"/>
        <v xml:space="preserve"> </v>
      </c>
      <c r="F219" s="301" t="str">
        <f t="shared" si="129"/>
        <v xml:space="preserve"> </v>
      </c>
      <c r="G219" s="301" t="str">
        <f t="shared" si="129"/>
        <v>1</v>
      </c>
      <c r="H219" s="301" t="str">
        <f t="shared" si="129"/>
        <v>1</v>
      </c>
      <c r="I219" s="301" t="str">
        <f t="shared" si="129"/>
        <v>1</v>
      </c>
      <c r="J219" s="301" t="str">
        <f t="shared" si="129"/>
        <v>1</v>
      </c>
      <c r="K219" s="301" t="str">
        <f t="shared" si="129"/>
        <v>1</v>
      </c>
      <c r="L219" s="301" t="str">
        <f t="shared" si="129"/>
        <v>1</v>
      </c>
      <c r="M219" s="296" t="str">
        <f t="shared" si="119"/>
        <v xml:space="preserve"> </v>
      </c>
      <c r="N219" s="296" t="str">
        <f t="shared" si="120"/>
        <v xml:space="preserve"> </v>
      </c>
      <c r="O219" s="494" t="str">
        <f>IF('FEN 2019'!A856=1,'FEN 2019'!F856," ")</f>
        <v xml:space="preserve">Canalizare unui sector din or. Sîngerei,r. Sîngerei                                  </v>
      </c>
      <c r="P219" s="308" t="s">
        <v>1350</v>
      </c>
      <c r="Q219" s="308" t="s">
        <v>1350</v>
      </c>
      <c r="R219" s="308" t="s">
        <v>1344</v>
      </c>
      <c r="S219" s="306" t="s">
        <v>1350</v>
      </c>
      <c r="T219" s="128" t="str">
        <f>IF('FEN 2019'!A856=1,'FEN 2019'!G856," ")</f>
        <v>Primăria or. Sîngerei, r. Sîngerei</v>
      </c>
      <c r="U219" s="298" t="str">
        <f>IF('FEN 2019'!A856=1,'FEN 2019'!E856, " ")</f>
        <v>Singerei</v>
      </c>
      <c r="V219" s="298" t="str">
        <f>IF('FEN 2019'!A856, 'FEN 2019'!H856, " ")</f>
        <v>Sîngerei</v>
      </c>
      <c r="W219" s="295">
        <f>IF('FEN 2019'!A856=1, 'FEN 2019'!I856, 0)</f>
        <v>28920431.260000002</v>
      </c>
      <c r="X219" s="295">
        <f>IF('FEN 2019'!A856=1, 'FEN 2019'!K856, 0)</f>
        <v>4338064.6890000002</v>
      </c>
      <c r="Y219" s="296">
        <f t="shared" si="122"/>
        <v>0.15</v>
      </c>
      <c r="Z219" s="295">
        <f>IF('FEN 2019'!A856=1, 'FEN 2019'!J856, 0)</f>
        <v>16500000</v>
      </c>
      <c r="AA219" s="296">
        <f t="shared" si="123"/>
        <v>0.57053091123233823</v>
      </c>
      <c r="AB219" s="295">
        <f>IF('FEN 2019'!A856=1, 'FEN 2019'!L856, 0)</f>
        <v>13491854.68</v>
      </c>
      <c r="AC219" s="296">
        <f t="shared" si="124"/>
        <v>0.46651637241179922</v>
      </c>
      <c r="AD219" s="295">
        <f>IF('FEN 2019'!A856=1, 'FEN 2019'!M856, 0)</f>
        <v>3008145.3200000003</v>
      </c>
      <c r="AE219" s="296">
        <f t="shared" si="125"/>
        <v>0.10401453882053902</v>
      </c>
      <c r="AF219" s="295">
        <f>IF('FEN 2019'!A856=1, 'FEN 2019'!N856, 0)</f>
        <v>12420431.260000002</v>
      </c>
      <c r="AG219" s="296">
        <f t="shared" si="126"/>
        <v>0.42946908876766177</v>
      </c>
      <c r="AH219" s="296">
        <f t="shared" si="127"/>
        <v>0.61651637241179913</v>
      </c>
    </row>
    <row r="220" spans="1:34" ht="20.100000000000001" customHeight="1">
      <c r="A220" s="128">
        <v>218</v>
      </c>
      <c r="B220" s="128">
        <f>IF('FEN 2019'!$A864=1,'FEN 2019'!B864, " ")</f>
        <v>2014</v>
      </c>
      <c r="C220" s="128">
        <f>IF('FEN 2019'!$A864=1,'FEN 2019'!C864, " ")</f>
        <v>2018</v>
      </c>
      <c r="D220" s="301" t="str">
        <f t="shared" si="129"/>
        <v xml:space="preserve"> </v>
      </c>
      <c r="E220" s="301" t="str">
        <f t="shared" si="129"/>
        <v xml:space="preserve"> </v>
      </c>
      <c r="F220" s="301" t="str">
        <f t="shared" si="129"/>
        <v xml:space="preserve"> </v>
      </c>
      <c r="G220" s="301" t="str">
        <f t="shared" si="129"/>
        <v>1</v>
      </c>
      <c r="H220" s="301" t="str">
        <f t="shared" si="129"/>
        <v>1</v>
      </c>
      <c r="I220" s="301" t="str">
        <f t="shared" si="129"/>
        <v>1</v>
      </c>
      <c r="J220" s="301" t="str">
        <f t="shared" si="129"/>
        <v>1</v>
      </c>
      <c r="K220" s="301" t="str">
        <f t="shared" si="129"/>
        <v>1</v>
      </c>
      <c r="L220" s="301" t="str">
        <f t="shared" si="129"/>
        <v xml:space="preserve"> </v>
      </c>
      <c r="M220" s="296">
        <f t="shared" si="119"/>
        <v>0.9833518174727055</v>
      </c>
      <c r="N220" s="296" t="str">
        <f t="shared" si="120"/>
        <v xml:space="preserve"> </v>
      </c>
      <c r="O220" s="494" t="str">
        <f>IF('FEN 2019'!A864=1,'FEN 2019'!F864," ")</f>
        <v xml:space="preserve">Alimentarea cu apă a s. Cubolta                    </v>
      </c>
      <c r="P220" s="308" t="s">
        <v>1350</v>
      </c>
      <c r="Q220" s="308" t="s">
        <v>1344</v>
      </c>
      <c r="R220" s="308" t="s">
        <v>1350</v>
      </c>
      <c r="S220" s="306" t="s">
        <v>1350</v>
      </c>
      <c r="T220" s="128" t="str">
        <f>IF('FEN 2019'!A864=1,'FEN 2019'!G864," ")</f>
        <v>Primăria Cubolta , rl. Sîngerei</v>
      </c>
      <c r="U220" s="298" t="str">
        <f>IF('FEN 2019'!A864=1,'FEN 2019'!E864, " ")</f>
        <v>Cubolta</v>
      </c>
      <c r="V220" s="298" t="str">
        <f>IF('FEN 2019'!A864, 'FEN 2019'!H864, " ")</f>
        <v>Sîngerei</v>
      </c>
      <c r="W220" s="295">
        <f>IF('FEN 2019'!A864=1, 'FEN 2019'!I864, 0)</f>
        <v>8850741.1699999999</v>
      </c>
      <c r="X220" s="295">
        <f>IF('FEN 2019'!A864=1, 'FEN 2019'!K864, 0)</f>
        <v>1327611.1754999999</v>
      </c>
      <c r="Y220" s="296">
        <f t="shared" si="122"/>
        <v>0.15</v>
      </c>
      <c r="Z220" s="295">
        <f>IF('FEN 2019'!A864=1, 'FEN 2019'!J864, 0)</f>
        <v>8068672</v>
      </c>
      <c r="AA220" s="296">
        <f t="shared" si="123"/>
        <v>0.91163800240245874</v>
      </c>
      <c r="AB220" s="295">
        <f>IF('FEN 2019'!A864=1, 'FEN 2019'!L864, 0)</f>
        <v>7375781.2400000002</v>
      </c>
      <c r="AC220" s="296">
        <f t="shared" si="124"/>
        <v>0.83335181747270559</v>
      </c>
      <c r="AD220" s="295">
        <f>IF('FEN 2019'!A864=1, 'FEN 2019'!M864, 0)</f>
        <v>692890.75999999978</v>
      </c>
      <c r="AE220" s="296">
        <f t="shared" si="125"/>
        <v>7.8286184929753158E-2</v>
      </c>
      <c r="AF220" s="295">
        <f>IF('FEN 2019'!A864=1, 'FEN 2019'!N864, 0)</f>
        <v>0</v>
      </c>
      <c r="AG220" s="296">
        <f t="shared" si="126"/>
        <v>0</v>
      </c>
      <c r="AH220" s="296">
        <f t="shared" si="127"/>
        <v>0.9833518174727055</v>
      </c>
    </row>
    <row r="221" spans="1:34" ht="20.100000000000001" customHeight="1">
      <c r="A221" s="128">
        <v>219</v>
      </c>
      <c r="B221" s="128">
        <f>IF('FEN 2019'!$A869=1,'FEN 2019'!B869, " ")</f>
        <v>2016</v>
      </c>
      <c r="C221" s="128">
        <f>IF('FEN 2019'!$A869=1,'FEN 2019'!C869, " ")</f>
        <v>2019</v>
      </c>
      <c r="D221" s="301" t="str">
        <f t="shared" si="129"/>
        <v xml:space="preserve"> </v>
      </c>
      <c r="E221" s="301" t="str">
        <f t="shared" si="129"/>
        <v xml:space="preserve"> </v>
      </c>
      <c r="F221" s="301" t="str">
        <f t="shared" si="129"/>
        <v xml:space="preserve"> </v>
      </c>
      <c r="G221" s="301" t="str">
        <f t="shared" si="129"/>
        <v xml:space="preserve"> </v>
      </c>
      <c r="H221" s="301" t="str">
        <f t="shared" si="129"/>
        <v xml:space="preserve"> </v>
      </c>
      <c r="I221" s="301" t="str">
        <f t="shared" si="129"/>
        <v>1</v>
      </c>
      <c r="J221" s="301" t="str">
        <f t="shared" si="129"/>
        <v>1</v>
      </c>
      <c r="K221" s="301" t="str">
        <f t="shared" si="129"/>
        <v>1</v>
      </c>
      <c r="L221" s="301" t="str">
        <f t="shared" si="129"/>
        <v>1</v>
      </c>
      <c r="M221" s="296" t="str">
        <f t="shared" si="119"/>
        <v xml:space="preserve"> </v>
      </c>
      <c r="N221" s="296" t="str">
        <f t="shared" si="120"/>
        <v xml:space="preserve"> </v>
      </c>
      <c r="O221" s="494" t="str">
        <f>IF('FEN 2019'!A869=1,'FEN 2019'!F869," ")</f>
        <v xml:space="preserve">Renovarea rețelelor de apeduct cu asigurarea evacuării apelor pluviale în limita străzii Independenței în orașul Sîngerei </v>
      </c>
      <c r="P221" s="308" t="s">
        <v>1350</v>
      </c>
      <c r="Q221" s="308" t="s">
        <v>1344</v>
      </c>
      <c r="R221" s="308" t="s">
        <v>1344</v>
      </c>
      <c r="S221" s="306" t="s">
        <v>1350</v>
      </c>
      <c r="T221" s="128" t="str">
        <f>IF('FEN 2019'!A869=1,'FEN 2019'!G869," ")</f>
        <v>Primăria orașului Sîngerei</v>
      </c>
      <c r="U221" s="298" t="str">
        <f>IF('FEN 2019'!A869=1,'FEN 2019'!E869, " ")</f>
        <v>Singerei</v>
      </c>
      <c r="V221" s="298" t="str">
        <f>IF('FEN 2019'!A869, 'FEN 2019'!H869, " ")</f>
        <v>Sîngerei</v>
      </c>
      <c r="W221" s="295">
        <f>IF('FEN 2019'!A869=1, 'FEN 2019'!I869, 0)</f>
        <v>5783994.2199999997</v>
      </c>
      <c r="X221" s="295">
        <f>IF('FEN 2019'!A869=1, 'FEN 2019'!K869, 0)</f>
        <v>867599.13299999991</v>
      </c>
      <c r="Y221" s="296">
        <f t="shared" si="122"/>
        <v>0.15</v>
      </c>
      <c r="Z221" s="295">
        <f>IF('FEN 2019'!A869=1, 'FEN 2019'!J869, 0)</f>
        <v>4763289.3600000003</v>
      </c>
      <c r="AA221" s="296">
        <f t="shared" si="123"/>
        <v>0.8235294121715081</v>
      </c>
      <c r="AB221" s="295">
        <f>IF('FEN 2019'!A869=1, 'FEN 2019'!L869, 0)</f>
        <v>3160000</v>
      </c>
      <c r="AC221" s="296">
        <f t="shared" si="124"/>
        <v>0.54633526241663499</v>
      </c>
      <c r="AD221" s="295">
        <f>IF('FEN 2019'!A869=1, 'FEN 2019'!M869, 0)</f>
        <v>1603289.3600000003</v>
      </c>
      <c r="AE221" s="296">
        <f t="shared" si="125"/>
        <v>0.27719414975487311</v>
      </c>
      <c r="AF221" s="295">
        <f>IF('FEN 2019'!A869=1, 'FEN 2019'!N869, 0)</f>
        <v>0</v>
      </c>
      <c r="AG221" s="296">
        <f t="shared" si="126"/>
        <v>0</v>
      </c>
      <c r="AH221" s="296">
        <f t="shared" si="127"/>
        <v>0.69633526241663501</v>
      </c>
    </row>
    <row r="222" spans="1:34" ht="20.100000000000001" customHeight="1">
      <c r="A222" s="128">
        <v>220</v>
      </c>
      <c r="B222" s="128">
        <f>IF('FEN 2019'!$A873=1,'FEN 2019'!B873, " ")</f>
        <v>2014</v>
      </c>
      <c r="C222" s="128">
        <f>IF('FEN 2019'!$A873=1,'FEN 2019'!C873, " ")</f>
        <v>2018</v>
      </c>
      <c r="D222" s="301" t="str">
        <f t="shared" si="129"/>
        <v xml:space="preserve"> </v>
      </c>
      <c r="E222" s="301" t="str">
        <f t="shared" si="129"/>
        <v xml:space="preserve"> </v>
      </c>
      <c r="F222" s="301" t="str">
        <f t="shared" si="129"/>
        <v xml:space="preserve"> </v>
      </c>
      <c r="G222" s="301" t="str">
        <f t="shared" si="129"/>
        <v>1</v>
      </c>
      <c r="H222" s="301" t="str">
        <f t="shared" si="129"/>
        <v>1</v>
      </c>
      <c r="I222" s="301" t="str">
        <f t="shared" si="129"/>
        <v>1</v>
      </c>
      <c r="J222" s="301" t="str">
        <f t="shared" si="129"/>
        <v>1</v>
      </c>
      <c r="K222" s="301" t="str">
        <f t="shared" si="129"/>
        <v>1</v>
      </c>
      <c r="L222" s="301" t="str">
        <f t="shared" si="129"/>
        <v xml:space="preserve"> </v>
      </c>
      <c r="M222" s="296" t="str">
        <f t="shared" si="119"/>
        <v xml:space="preserve"> </v>
      </c>
      <c r="N222" s="296" t="str">
        <f t="shared" si="120"/>
        <v xml:space="preserve"> </v>
      </c>
      <c r="O222" s="494" t="str">
        <f>IF('FEN 2019'!A873=1,'FEN 2019'!F873," ")</f>
        <v xml:space="preserve">Aprovizionarea cu apă potabilă a s. Heciul Nou , construcția rețelelor de canalizare și stației de epurare </v>
      </c>
      <c r="P222" s="308" t="s">
        <v>1350</v>
      </c>
      <c r="Q222" s="308" t="s">
        <v>1344</v>
      </c>
      <c r="R222" s="308" t="s">
        <v>1344</v>
      </c>
      <c r="S222" s="308" t="s">
        <v>1344</v>
      </c>
      <c r="T222" s="128" t="str">
        <f>IF('FEN 2019'!A873=1,'FEN 2019'!G873," ")</f>
        <v>Primăria comunei Heciul Nou, r. Sîngerei</v>
      </c>
      <c r="U222" s="298" t="str">
        <f>IF('FEN 2019'!A873=1,'FEN 2019'!E873, " ")</f>
        <v>Heciul nou</v>
      </c>
      <c r="V222" s="298" t="str">
        <f>IF('FEN 2019'!A873, 'FEN 2019'!H873, " ")</f>
        <v>Sîngerei</v>
      </c>
      <c r="W222" s="295">
        <f>IF('FEN 2019'!A873=1, 'FEN 2019'!I873, 0)</f>
        <v>18654694.300000001</v>
      </c>
      <c r="X222" s="295">
        <f>IF('FEN 2019'!A873=1, 'FEN 2019'!K873, 0)</f>
        <v>2798204.145</v>
      </c>
      <c r="Y222" s="296">
        <f t="shared" ref="Y222:Y237" si="130">X222/W222</f>
        <v>0.15</v>
      </c>
      <c r="Z222" s="295">
        <f>IF('FEN 2019'!A873=1, 'FEN 2019'!J873, 0)</f>
        <v>12500000</v>
      </c>
      <c r="AA222" s="296">
        <f t="shared" ref="AA222:AA237" si="131">Z222/W222</f>
        <v>0.67007262617002517</v>
      </c>
      <c r="AB222" s="295">
        <f>IF('FEN 2019'!A873=1, 'FEN 2019'!L873, 0)</f>
        <v>7999379.6100000003</v>
      </c>
      <c r="AC222" s="296">
        <f t="shared" ref="AC222:AC237" si="132">AB222/W222</f>
        <v>0.42881322424029217</v>
      </c>
      <c r="AD222" s="295">
        <f>IF('FEN 2019'!A873=1, 'FEN 2019'!M873, 0)</f>
        <v>4500620.3899999997</v>
      </c>
      <c r="AE222" s="296">
        <f t="shared" ref="AE222:AE237" si="133">AD222/W222</f>
        <v>0.24125940192973303</v>
      </c>
      <c r="AF222" s="295">
        <f>IF('FEN 2019'!A873=1, 'FEN 2019'!N873, 0)</f>
        <v>6154694.3000000007</v>
      </c>
      <c r="AG222" s="296">
        <f t="shared" ref="AG222:AG237" si="134">AF222/W222</f>
        <v>0.32992737382997483</v>
      </c>
      <c r="AH222" s="296">
        <f t="shared" ref="AH222:AH237" si="135">(AB222+X222)/W222</f>
        <v>0.57881322424029213</v>
      </c>
    </row>
    <row r="223" spans="1:34" ht="20.100000000000001" customHeight="1">
      <c r="A223" s="128">
        <v>221</v>
      </c>
      <c r="B223" s="128">
        <f>IF('FEN 2019'!$A881=1,'FEN 2019'!B881, " ")</f>
        <v>2014</v>
      </c>
      <c r="C223" s="128">
        <f>IF('FEN 2019'!$A881=1,'FEN 2019'!C881, " ")</f>
        <v>2016</v>
      </c>
      <c r="D223" s="301" t="str">
        <f t="shared" ref="D223:L229" si="136">IF(AND($B223&gt;=D$2-$C223+$B223,$C223&lt;=D$2+$C223-$B223),"1"," ")</f>
        <v xml:space="preserve"> </v>
      </c>
      <c r="E223" s="301" t="str">
        <f t="shared" si="136"/>
        <v xml:space="preserve"> </v>
      </c>
      <c r="F223" s="301" t="str">
        <f t="shared" si="136"/>
        <v xml:space="preserve"> </v>
      </c>
      <c r="G223" s="301" t="str">
        <f t="shared" si="136"/>
        <v>1</v>
      </c>
      <c r="H223" s="301" t="str">
        <f t="shared" si="136"/>
        <v>1</v>
      </c>
      <c r="I223" s="301" t="str">
        <f t="shared" si="136"/>
        <v>1</v>
      </c>
      <c r="J223" s="301" t="str">
        <f t="shared" si="136"/>
        <v xml:space="preserve"> </v>
      </c>
      <c r="K223" s="301" t="str">
        <f t="shared" si="136"/>
        <v xml:space="preserve"> </v>
      </c>
      <c r="L223" s="301" t="str">
        <f t="shared" si="136"/>
        <v xml:space="preserve"> </v>
      </c>
      <c r="M223" s="296" t="str">
        <f t="shared" si="119"/>
        <v xml:space="preserve"> </v>
      </c>
      <c r="N223" s="296" t="str">
        <f t="shared" si="120"/>
        <v xml:space="preserve"> </v>
      </c>
      <c r="O223" s="494" t="str">
        <f>IF('FEN 2019'!A881=1,'FEN 2019'!F881," ")</f>
        <v xml:space="preserve">Alimentarea cu apă și construcția sistemului de canalizare a s. Heciul Vechi, r. Sîngerei, com. Alexandreni (APEDUCT)                                                  </v>
      </c>
      <c r="P223" s="308" t="s">
        <v>1350</v>
      </c>
      <c r="Q223" s="308" t="s">
        <v>1344</v>
      </c>
      <c r="R223" s="308" t="s">
        <v>1344</v>
      </c>
      <c r="S223" s="306" t="s">
        <v>1350</v>
      </c>
      <c r="T223" s="128" t="str">
        <f>IF('FEN 2019'!A881=1,'FEN 2019'!G881," ")</f>
        <v xml:space="preserve">Primaria comunei Alexandreni, r. Sîngerei </v>
      </c>
      <c r="U223" s="298" t="str">
        <f>IF('FEN 2019'!A881=1,'FEN 2019'!E881, " ")</f>
        <v>Alexandreni</v>
      </c>
      <c r="V223" s="298" t="str">
        <f>IF('FEN 2019'!A881, 'FEN 2019'!H881, " ")</f>
        <v>Sîngerei</v>
      </c>
      <c r="W223" s="295">
        <f>IF('FEN 2019'!A881=1, 'FEN 2019'!I881, 0)</f>
        <v>7271573</v>
      </c>
      <c r="X223" s="295">
        <f>IF('FEN 2019'!A881=1, 'FEN 2019'!K881, 0)</f>
        <v>1090735.95</v>
      </c>
      <c r="Y223" s="296">
        <f t="shared" si="130"/>
        <v>0.15</v>
      </c>
      <c r="Z223" s="295">
        <f>IF('FEN 2019'!A881=1, 'FEN 2019'!J881, 0)</f>
        <v>6508176</v>
      </c>
      <c r="AA223" s="296">
        <f t="shared" si="131"/>
        <v>0.89501625026662046</v>
      </c>
      <c r="AB223" s="295">
        <f>IF('FEN 2019'!A881=1, 'FEN 2019'!L881, 0)</f>
        <v>4850817.5999999996</v>
      </c>
      <c r="AC223" s="296">
        <f t="shared" si="132"/>
        <v>0.66709329604474843</v>
      </c>
      <c r="AD223" s="295">
        <f>IF('FEN 2019'!A881=1, 'FEN 2019'!M881, 0)</f>
        <v>1657358.4000000004</v>
      </c>
      <c r="AE223" s="296">
        <f t="shared" si="133"/>
        <v>0.227922954221872</v>
      </c>
      <c r="AF223" s="295">
        <f>IF('FEN 2019'!A881=1, 'FEN 2019'!N881, 0)</f>
        <v>763397</v>
      </c>
      <c r="AG223" s="296">
        <f t="shared" si="134"/>
        <v>0.10498374973337955</v>
      </c>
      <c r="AH223" s="296">
        <f t="shared" si="135"/>
        <v>0.81709329604474845</v>
      </c>
    </row>
    <row r="224" spans="1:34" ht="20.100000000000001" customHeight="1">
      <c r="A224" s="128">
        <v>222</v>
      </c>
      <c r="B224" s="128">
        <f>IF('FEN 2019'!$A887=1,'FEN 2019'!B887, " ")</f>
        <v>2015</v>
      </c>
      <c r="C224" s="128">
        <f>IF('FEN 2019'!$A887=1,'FEN 2019'!C887, " ")</f>
        <v>2018</v>
      </c>
      <c r="D224" s="301" t="str">
        <f t="shared" si="136"/>
        <v xml:space="preserve"> </v>
      </c>
      <c r="E224" s="301" t="str">
        <f t="shared" si="136"/>
        <v xml:space="preserve"> </v>
      </c>
      <c r="F224" s="301" t="str">
        <f t="shared" si="136"/>
        <v xml:space="preserve"> </v>
      </c>
      <c r="G224" s="301" t="str">
        <f t="shared" si="136"/>
        <v xml:space="preserve"> </v>
      </c>
      <c r="H224" s="301" t="str">
        <f t="shared" si="136"/>
        <v>1</v>
      </c>
      <c r="I224" s="301" t="str">
        <f t="shared" si="136"/>
        <v>1</v>
      </c>
      <c r="J224" s="301" t="str">
        <f t="shared" si="136"/>
        <v>1</v>
      </c>
      <c r="K224" s="301" t="str">
        <f t="shared" si="136"/>
        <v>1</v>
      </c>
      <c r="L224" s="301" t="str">
        <f t="shared" si="136"/>
        <v xml:space="preserve"> </v>
      </c>
      <c r="M224" s="296" t="str">
        <f t="shared" si="119"/>
        <v xml:space="preserve"> </v>
      </c>
      <c r="N224" s="296" t="str">
        <f t="shared" si="120"/>
        <v xml:space="preserve"> </v>
      </c>
      <c r="O224" s="494" t="str">
        <f>IF('FEN 2019'!A887=1,'FEN 2019'!F887," ")</f>
        <v xml:space="preserve">Alimentarea cu apă, evacuarea și epurarea apelor uzate din com. Sîngereii Noi, r. Sîngerei                                                                      </v>
      </c>
      <c r="P224" s="308" t="s">
        <v>1350</v>
      </c>
      <c r="Q224" s="308" t="s">
        <v>1344</v>
      </c>
      <c r="R224" s="308" t="s">
        <v>1344</v>
      </c>
      <c r="S224" s="308" t="s">
        <v>1344</v>
      </c>
      <c r="T224" s="128" t="str">
        <f>IF('FEN 2019'!A887=1,'FEN 2019'!G887," ")</f>
        <v xml:space="preserve">Primăria Sîngereii Noi, r Sîngerei </v>
      </c>
      <c r="U224" s="298" t="str">
        <f>IF('FEN 2019'!A887=1,'FEN 2019'!E887, " ")</f>
        <v>Singereii Noi</v>
      </c>
      <c r="V224" s="298" t="str">
        <f>IF('FEN 2019'!A887, 'FEN 2019'!H887, " ")</f>
        <v>Sîngerei</v>
      </c>
      <c r="W224" s="295">
        <f>IF('FEN 2019'!A887=1, 'FEN 2019'!I887, 0)</f>
        <v>16794496</v>
      </c>
      <c r="X224" s="295">
        <f>IF('FEN 2019'!A887=1, 'FEN 2019'!K887, 0)</f>
        <v>2519174.4</v>
      </c>
      <c r="Y224" s="296">
        <f t="shared" si="130"/>
        <v>0.15</v>
      </c>
      <c r="Z224" s="295">
        <f>IF('FEN 2019'!A887=1, 'FEN 2019'!J887, 0)</f>
        <v>8000000</v>
      </c>
      <c r="AA224" s="296">
        <f t="shared" si="131"/>
        <v>0.4763465363890646</v>
      </c>
      <c r="AB224" s="295">
        <f>IF('FEN 2019'!A887=1, 'FEN 2019'!L887, 0)</f>
        <v>7417614.7200000007</v>
      </c>
      <c r="AC224" s="296">
        <f t="shared" si="132"/>
        <v>0.44166938501756769</v>
      </c>
      <c r="AD224" s="295">
        <f>IF('FEN 2019'!A887=1, 'FEN 2019'!M887, 0)</f>
        <v>582385.27999999933</v>
      </c>
      <c r="AE224" s="296">
        <f t="shared" si="133"/>
        <v>3.4677151371496906E-2</v>
      </c>
      <c r="AF224" s="295">
        <f>IF('FEN 2019'!A887=1, 'FEN 2019'!N887, 0)</f>
        <v>8794496</v>
      </c>
      <c r="AG224" s="296">
        <f t="shared" si="134"/>
        <v>0.52365346361093534</v>
      </c>
      <c r="AH224" s="296">
        <f t="shared" si="135"/>
        <v>0.59166938501756772</v>
      </c>
    </row>
    <row r="225" spans="1:34" ht="20.100000000000001" customHeight="1">
      <c r="A225" s="128">
        <v>223</v>
      </c>
      <c r="B225" s="128">
        <f>IF('FEN 2019'!$A892=1,'FEN 2019'!B892, " ")</f>
        <v>2014</v>
      </c>
      <c r="C225" s="128">
        <f>IF('FEN 2019'!$A892=1,'FEN 2019'!C892, " ")</f>
        <v>2018</v>
      </c>
      <c r="D225" s="301" t="str">
        <f t="shared" si="136"/>
        <v xml:space="preserve"> </v>
      </c>
      <c r="E225" s="301" t="str">
        <f t="shared" si="136"/>
        <v xml:space="preserve"> </v>
      </c>
      <c r="F225" s="301" t="str">
        <f t="shared" si="136"/>
        <v xml:space="preserve"> </v>
      </c>
      <c r="G225" s="301" t="str">
        <f t="shared" si="136"/>
        <v>1</v>
      </c>
      <c r="H225" s="301" t="str">
        <f t="shared" si="136"/>
        <v>1</v>
      </c>
      <c r="I225" s="301" t="str">
        <f t="shared" si="136"/>
        <v>1</v>
      </c>
      <c r="J225" s="301" t="str">
        <f t="shared" si="136"/>
        <v>1</v>
      </c>
      <c r="K225" s="301" t="str">
        <f t="shared" si="136"/>
        <v>1</v>
      </c>
      <c r="L225" s="301" t="str">
        <f t="shared" si="136"/>
        <v xml:space="preserve"> </v>
      </c>
      <c r="M225" s="296" t="str">
        <f t="shared" si="119"/>
        <v xml:space="preserve"> </v>
      </c>
      <c r="N225" s="296" t="str">
        <f t="shared" si="120"/>
        <v xml:space="preserve"> </v>
      </c>
      <c r="O225" s="494" t="str">
        <f>IF('FEN 2019'!A892=1,'FEN 2019'!F892," ")</f>
        <v xml:space="preserve">Sistemul de aprovizionare cu apa, constructia apeductului din sat </v>
      </c>
      <c r="P225" s="308" t="s">
        <v>1350</v>
      </c>
      <c r="Q225" s="308" t="s">
        <v>1344</v>
      </c>
      <c r="R225" s="308" t="s">
        <v>1350</v>
      </c>
      <c r="S225" s="306" t="s">
        <v>1350</v>
      </c>
      <c r="T225" s="128" t="str">
        <f>IF('FEN 2019'!A892=1,'FEN 2019'!G892," ")</f>
        <v xml:space="preserve">Primăria Rădoaia, rl. Sîngerei </v>
      </c>
      <c r="U225" s="298" t="str">
        <f>IF('FEN 2019'!A892=1,'FEN 2019'!E892, " ")</f>
        <v>Radoaia</v>
      </c>
      <c r="V225" s="298" t="str">
        <f>IF('FEN 2019'!A892, 'FEN 2019'!H892, " ")</f>
        <v>Sîngerei</v>
      </c>
      <c r="W225" s="295">
        <f>IF('FEN 2019'!A892=1, 'FEN 2019'!I892, 0)</f>
        <v>3890034</v>
      </c>
      <c r="X225" s="295">
        <f>IF('FEN 2019'!A892=1, 'FEN 2019'!K892, 0)</f>
        <v>583505.1</v>
      </c>
      <c r="Y225" s="296">
        <f t="shared" si="130"/>
        <v>0.15</v>
      </c>
      <c r="Z225" s="295">
        <f>IF('FEN 2019'!A892=1, 'FEN 2019'!J892, 0)</f>
        <v>2691528</v>
      </c>
      <c r="AA225" s="296">
        <f t="shared" si="131"/>
        <v>0.69190346408283321</v>
      </c>
      <c r="AB225" s="295">
        <f>IF('FEN 2019'!A892=1, 'FEN 2019'!L892, 0)</f>
        <v>2112100.4899999998</v>
      </c>
      <c r="AC225" s="296">
        <f t="shared" si="132"/>
        <v>0.54295167857144688</v>
      </c>
      <c r="AD225" s="295">
        <f>IF('FEN 2019'!A892=1, 'FEN 2019'!M892, 0)</f>
        <v>579427.51000000024</v>
      </c>
      <c r="AE225" s="296">
        <f t="shared" si="133"/>
        <v>0.14895178551138633</v>
      </c>
      <c r="AF225" s="295">
        <f>IF('FEN 2019'!A892=1, 'FEN 2019'!N892, 0)</f>
        <v>1198506</v>
      </c>
      <c r="AG225" s="296">
        <f t="shared" si="134"/>
        <v>0.30809653591716679</v>
      </c>
      <c r="AH225" s="296">
        <f t="shared" si="135"/>
        <v>0.69295167857144691</v>
      </c>
    </row>
    <row r="226" spans="1:34" ht="20.100000000000001" customHeight="1">
      <c r="A226" s="128">
        <v>224</v>
      </c>
      <c r="B226" s="128">
        <f>IF('FEN 2019'!$A895=1,'FEN 2019'!B895, " ")</f>
        <v>2014</v>
      </c>
      <c r="C226" s="128">
        <f>IF('FEN 2019'!$A895=1,'FEN 2019'!C895, " ")</f>
        <v>2014</v>
      </c>
      <c r="D226" s="301" t="str">
        <f t="shared" si="136"/>
        <v xml:space="preserve"> </v>
      </c>
      <c r="E226" s="301" t="str">
        <f t="shared" si="136"/>
        <v xml:space="preserve"> </v>
      </c>
      <c r="F226" s="301" t="str">
        <f t="shared" si="136"/>
        <v xml:space="preserve"> </v>
      </c>
      <c r="G226" s="301" t="str">
        <f t="shared" si="136"/>
        <v>1</v>
      </c>
      <c r="H226" s="301" t="str">
        <f t="shared" si="136"/>
        <v xml:space="preserve"> </v>
      </c>
      <c r="I226" s="301" t="str">
        <f t="shared" si="136"/>
        <v xml:space="preserve"> </v>
      </c>
      <c r="J226" s="301" t="str">
        <f t="shared" si="136"/>
        <v xml:space="preserve"> </v>
      </c>
      <c r="K226" s="301" t="str">
        <f t="shared" si="136"/>
        <v xml:space="preserve"> </v>
      </c>
      <c r="L226" s="301" t="str">
        <f t="shared" si="136"/>
        <v xml:space="preserve"> </v>
      </c>
      <c r="M226" s="296" t="str">
        <f t="shared" si="119"/>
        <v xml:space="preserve"> </v>
      </c>
      <c r="N226" s="296" t="str">
        <f t="shared" si="120"/>
        <v xml:space="preserve"> </v>
      </c>
      <c r="O226" s="494" t="str">
        <f>IF('FEN 2019'!A895=1,'FEN 2019'!F895," ")</f>
        <v>Constructia sistemului de apeduct, canalizare si epurare - etapa</v>
      </c>
      <c r="P226" s="308" t="s">
        <v>1350</v>
      </c>
      <c r="Q226" s="308" t="s">
        <v>1344</v>
      </c>
      <c r="R226" s="308" t="s">
        <v>1344</v>
      </c>
      <c r="S226" s="308" t="s">
        <v>1344</v>
      </c>
      <c r="T226" s="128" t="str">
        <f>IF('FEN 2019'!A895=1,'FEN 2019'!G895," ")</f>
        <v>Primăria Bălășești, r. Sîngerei</v>
      </c>
      <c r="U226" s="298" t="str">
        <f>IF('FEN 2019'!A895=1,'FEN 2019'!E895, " ")</f>
        <v>Balasesti</v>
      </c>
      <c r="V226" s="298" t="str">
        <f>IF('FEN 2019'!A895, 'FEN 2019'!H895, " ")</f>
        <v>Sîngerei</v>
      </c>
      <c r="W226" s="295">
        <f>IF('FEN 2019'!A895=1, 'FEN 2019'!I895, 0)</f>
        <v>2499999.2000000002</v>
      </c>
      <c r="X226" s="295">
        <f>IF('FEN 2019'!A895=1, 'FEN 2019'!K895, 0)</f>
        <v>374999.88</v>
      </c>
      <c r="Y226" s="296">
        <f t="shared" si="130"/>
        <v>0.15</v>
      </c>
      <c r="Z226" s="295">
        <f>IF('FEN 2019'!A895=1, 'FEN 2019'!J895, 0)</f>
        <v>2304674</v>
      </c>
      <c r="AA226" s="296">
        <f t="shared" si="131"/>
        <v>0.92186989499836636</v>
      </c>
      <c r="AB226" s="295">
        <f>IF('FEN 2019'!A895=1, 'FEN 2019'!L895, 0)</f>
        <v>1860547.8900000001</v>
      </c>
      <c r="AC226" s="296">
        <f t="shared" si="132"/>
        <v>0.7442193941502061</v>
      </c>
      <c r="AD226" s="295">
        <f>IF('FEN 2019'!A895=1, 'FEN 2019'!M895, 0)</f>
        <v>444126.10999999987</v>
      </c>
      <c r="AE226" s="296">
        <f t="shared" si="133"/>
        <v>0.1776505008481602</v>
      </c>
      <c r="AF226" s="295">
        <f>IF('FEN 2019'!A895=1, 'FEN 2019'!N895, 0)</f>
        <v>195325.20000000019</v>
      </c>
      <c r="AG226" s="296">
        <f t="shared" si="134"/>
        <v>7.8130105001633671E-2</v>
      </c>
      <c r="AH226" s="296">
        <f t="shared" si="135"/>
        <v>0.89421939415020602</v>
      </c>
    </row>
    <row r="227" spans="1:34" ht="20.100000000000001" customHeight="1">
      <c r="A227" s="128">
        <v>225</v>
      </c>
      <c r="B227" s="128">
        <f>IF('FEN 2019'!$A898=1,'FEN 2019'!B898, " ")</f>
        <v>2014</v>
      </c>
      <c r="C227" s="128">
        <f>IF('FEN 2019'!$A898=1,'FEN 2019'!C898, " ")</f>
        <v>2015</v>
      </c>
      <c r="D227" s="301" t="str">
        <f t="shared" si="136"/>
        <v xml:space="preserve"> </v>
      </c>
      <c r="E227" s="301" t="str">
        <f t="shared" si="136"/>
        <v xml:space="preserve"> </v>
      </c>
      <c r="F227" s="301" t="str">
        <f t="shared" si="136"/>
        <v xml:space="preserve"> </v>
      </c>
      <c r="G227" s="301" t="str">
        <f t="shared" si="136"/>
        <v>1</v>
      </c>
      <c r="H227" s="301" t="str">
        <f t="shared" si="136"/>
        <v>1</v>
      </c>
      <c r="I227" s="301" t="str">
        <f t="shared" si="136"/>
        <v xml:space="preserve"> </v>
      </c>
      <c r="J227" s="301" t="str">
        <f t="shared" si="136"/>
        <v xml:space="preserve"> </v>
      </c>
      <c r="K227" s="301" t="str">
        <f t="shared" si="136"/>
        <v xml:space="preserve"> </v>
      </c>
      <c r="L227" s="301" t="str">
        <f t="shared" si="136"/>
        <v xml:space="preserve"> </v>
      </c>
      <c r="M227" s="296" t="str">
        <f t="shared" si="119"/>
        <v xml:space="preserve"> </v>
      </c>
      <c r="N227" s="296" t="str">
        <f t="shared" si="120"/>
        <v xml:space="preserve"> </v>
      </c>
      <c r="O227" s="494" t="str">
        <f>IF('FEN 2019'!A898=1,'FEN 2019'!F898," ")</f>
        <v xml:space="preserve">Alimentarea cu apă, forarea sondei arteziene, turnului de apă, rețelelor de canalizare a s. Baxani , r. Soroca </v>
      </c>
      <c r="P227" s="308" t="s">
        <v>1344</v>
      </c>
      <c r="Q227" s="308" t="s">
        <v>1344</v>
      </c>
      <c r="R227" s="308" t="s">
        <v>1344</v>
      </c>
      <c r="S227" s="306" t="s">
        <v>1350</v>
      </c>
      <c r="T227" s="128" t="str">
        <f>IF('FEN 2019'!A898=1,'FEN 2019'!G898," ")</f>
        <v>Primăria Baxani, r. Soroca</v>
      </c>
      <c r="U227" s="298" t="str">
        <f>IF('FEN 2019'!A898=1,'FEN 2019'!E898, " ")</f>
        <v>Baxani</v>
      </c>
      <c r="V227" s="298" t="str">
        <f>IF('FEN 2019'!A898, 'FEN 2019'!H898, " ")</f>
        <v>Soroca</v>
      </c>
      <c r="W227" s="295">
        <f>IF('FEN 2019'!A898=1, 'FEN 2019'!I898, 0)</f>
        <v>6130160</v>
      </c>
      <c r="X227" s="295">
        <f>IF('FEN 2019'!A898=1, 'FEN 2019'!K898, 0)</f>
        <v>919524</v>
      </c>
      <c r="Y227" s="296">
        <f t="shared" si="130"/>
        <v>0.15</v>
      </c>
      <c r="Z227" s="295">
        <f>IF('FEN 2019'!A898=1, 'FEN 2019'!J898, 0)</f>
        <v>4000000</v>
      </c>
      <c r="AA227" s="296">
        <f t="shared" si="131"/>
        <v>0.65251151682827202</v>
      </c>
      <c r="AB227" s="295">
        <f>IF('FEN 2019'!A898=1, 'FEN 2019'!L898, 0)</f>
        <v>3367339.09</v>
      </c>
      <c r="AC227" s="296">
        <f t="shared" si="132"/>
        <v>0.54930688432275832</v>
      </c>
      <c r="AD227" s="295">
        <f>IF('FEN 2019'!A898=1, 'FEN 2019'!M898, 0)</f>
        <v>632660.91000000015</v>
      </c>
      <c r="AE227" s="296">
        <f t="shared" si="133"/>
        <v>0.10320463250551375</v>
      </c>
      <c r="AF227" s="295">
        <f>IF('FEN 2019'!A898=1, 'FEN 2019'!N898, 0)</f>
        <v>2130160</v>
      </c>
      <c r="AG227" s="296">
        <f t="shared" si="134"/>
        <v>0.34748848317172798</v>
      </c>
      <c r="AH227" s="296">
        <f t="shared" si="135"/>
        <v>0.69930688432275823</v>
      </c>
    </row>
    <row r="228" spans="1:34" ht="20.100000000000001" customHeight="1">
      <c r="A228" s="128">
        <v>226</v>
      </c>
      <c r="B228" s="128">
        <f>IF('FEN 2019'!$A902=1,'FEN 2019'!B902, " ")</f>
        <v>2018</v>
      </c>
      <c r="C228" s="128">
        <f>IF('FEN 2019'!$A902=1,'FEN 2019'!C902, " ")</f>
        <v>2018</v>
      </c>
      <c r="D228" s="301" t="str">
        <f t="shared" si="136"/>
        <v xml:space="preserve"> </v>
      </c>
      <c r="E228" s="301" t="str">
        <f t="shared" si="136"/>
        <v xml:space="preserve"> </v>
      </c>
      <c r="F228" s="301" t="str">
        <f t="shared" si="136"/>
        <v xml:space="preserve"> </v>
      </c>
      <c r="G228" s="301" t="str">
        <f t="shared" si="136"/>
        <v xml:space="preserve"> </v>
      </c>
      <c r="H228" s="301" t="str">
        <f t="shared" si="136"/>
        <v xml:space="preserve"> </v>
      </c>
      <c r="I228" s="301" t="str">
        <f t="shared" si="136"/>
        <v xml:space="preserve"> </v>
      </c>
      <c r="J228" s="301" t="str">
        <f t="shared" si="136"/>
        <v xml:space="preserve"> </v>
      </c>
      <c r="K228" s="301" t="str">
        <f t="shared" si="136"/>
        <v>1</v>
      </c>
      <c r="L228" s="301" t="str">
        <f t="shared" si="136"/>
        <v xml:space="preserve"> </v>
      </c>
      <c r="M228" s="296" t="str">
        <f t="shared" si="119"/>
        <v xml:space="preserve"> </v>
      </c>
      <c r="N228" s="296">
        <f t="shared" si="120"/>
        <v>0.15</v>
      </c>
      <c r="O228" s="494" t="str">
        <f>IF('FEN 2019'!A902=1,'FEN 2019'!F902," ")</f>
        <v>Constructia retelelor de apeduct si canalizare</v>
      </c>
      <c r="P228" s="308" t="s">
        <v>1350</v>
      </c>
      <c r="Q228" s="308" t="s">
        <v>1344</v>
      </c>
      <c r="R228" s="308" t="s">
        <v>1344</v>
      </c>
      <c r="S228" s="306" t="s">
        <v>1350</v>
      </c>
      <c r="T228" s="128" t="str">
        <f>IF('FEN 2019'!A902=1,'FEN 2019'!G902," ")</f>
        <v>Primăria Visoca, rl. Soroca</v>
      </c>
      <c r="U228" s="298" t="str">
        <f>IF('FEN 2019'!A902=1,'FEN 2019'!E902, " ")</f>
        <v>Visoca</v>
      </c>
      <c r="V228" s="298" t="str">
        <f>IF('FEN 2019'!A902, 'FEN 2019'!H902, " ")</f>
        <v>Soroca</v>
      </c>
      <c r="W228" s="295">
        <f>IF('FEN 2019'!A902=1, 'FEN 2019'!I902, 0)</f>
        <v>3463140</v>
      </c>
      <c r="X228" s="295">
        <f>IF('FEN 2019'!A902=1, 'FEN 2019'!K902, 0)</f>
        <v>519471</v>
      </c>
      <c r="Y228" s="296">
        <f t="shared" si="130"/>
        <v>0.15</v>
      </c>
      <c r="Z228" s="295">
        <f>IF('FEN 2019'!A902=1, 'FEN 2019'!J902, 0)</f>
        <v>3000000</v>
      </c>
      <c r="AA228" s="296">
        <f t="shared" si="131"/>
        <v>0.86626587432214697</v>
      </c>
      <c r="AB228" s="295">
        <f>IF('FEN 2019'!A902=1, 'FEN 2019'!L902, 0)</f>
        <v>0</v>
      </c>
      <c r="AC228" s="296">
        <f t="shared" si="132"/>
        <v>0</v>
      </c>
      <c r="AD228" s="295">
        <f>IF('FEN 2019'!A902=1, 'FEN 2019'!M902, 0)</f>
        <v>3000000</v>
      </c>
      <c r="AE228" s="296">
        <f t="shared" si="133"/>
        <v>0.86626587432214697</v>
      </c>
      <c r="AF228" s="295">
        <f>IF('FEN 2019'!A902=1, 'FEN 2019'!N902, 0)</f>
        <v>463140</v>
      </c>
      <c r="AG228" s="296">
        <f t="shared" si="134"/>
        <v>0.13373412567785303</v>
      </c>
      <c r="AH228" s="296">
        <f t="shared" si="135"/>
        <v>0.15</v>
      </c>
    </row>
    <row r="229" spans="1:34" ht="20.100000000000001" customHeight="1">
      <c r="A229" s="128">
        <v>227</v>
      </c>
      <c r="B229" s="128">
        <f>IF('FEN 2019'!$A904=1,'FEN 2019'!B904, " ")</f>
        <v>2014</v>
      </c>
      <c r="C229" s="128">
        <f>IF('FEN 2019'!$A904=1,'FEN 2019'!C904, " ")</f>
        <v>2016</v>
      </c>
      <c r="D229" s="301" t="str">
        <f t="shared" si="136"/>
        <v xml:space="preserve"> </v>
      </c>
      <c r="E229" s="301" t="str">
        <f t="shared" si="136"/>
        <v xml:space="preserve"> </v>
      </c>
      <c r="F229" s="301" t="str">
        <f t="shared" si="136"/>
        <v xml:space="preserve"> </v>
      </c>
      <c r="G229" s="301" t="str">
        <f t="shared" si="136"/>
        <v>1</v>
      </c>
      <c r="H229" s="301" t="str">
        <f t="shared" si="136"/>
        <v>1</v>
      </c>
      <c r="I229" s="301" t="str">
        <f t="shared" si="136"/>
        <v>1</v>
      </c>
      <c r="J229" s="301" t="str">
        <f t="shared" si="136"/>
        <v xml:space="preserve"> </v>
      </c>
      <c r="K229" s="301" t="str">
        <f t="shared" si="136"/>
        <v xml:space="preserve"> </v>
      </c>
      <c r="L229" s="301" t="str">
        <f t="shared" si="136"/>
        <v xml:space="preserve"> </v>
      </c>
      <c r="M229" s="296" t="str">
        <f t="shared" si="119"/>
        <v xml:space="preserve"> </v>
      </c>
      <c r="N229" s="296" t="str">
        <f t="shared" si="120"/>
        <v xml:space="preserve"> </v>
      </c>
      <c r="O229" s="494" t="str">
        <f>IF('FEN 2019'!A904=1,'FEN 2019'!F904," ")</f>
        <v xml:space="preserve">Construcţia apeductului magistral de la s. Regina Maria spre localităţile Bulboci și Bulbocii Noi şi alimentarea cu apă a s. Bulboci, </v>
      </c>
      <c r="P229" s="308" t="s">
        <v>1350</v>
      </c>
      <c r="Q229" s="308" t="s">
        <v>1344</v>
      </c>
      <c r="R229" s="308" t="s">
        <v>1350</v>
      </c>
      <c r="S229" s="306" t="s">
        <v>1350</v>
      </c>
      <c r="T229" s="128" t="str">
        <f>IF('FEN 2019'!A904=1,'FEN 2019'!G904," ")</f>
        <v>Primăria com. Bulboci, r.Soroca</v>
      </c>
      <c r="U229" s="298" t="str">
        <f>IF('FEN 2019'!A904=1,'FEN 2019'!E904, " ")</f>
        <v>Bulboci</v>
      </c>
      <c r="V229" s="298" t="str">
        <f>IF('FEN 2019'!A904, 'FEN 2019'!H904, " ")</f>
        <v>Soroca</v>
      </c>
      <c r="W229" s="295">
        <f>IF('FEN 2019'!A904=1, 'FEN 2019'!I904, 0)</f>
        <v>10756595.439999999</v>
      </c>
      <c r="X229" s="295">
        <f>IF('FEN 2019'!A904=1, 'FEN 2019'!K904, 0)</f>
        <v>1613489.3159999999</v>
      </c>
      <c r="Y229" s="296">
        <f t="shared" si="130"/>
        <v>0.15</v>
      </c>
      <c r="Z229" s="295">
        <f>IF('FEN 2019'!A904=1, 'FEN 2019'!J904, 0)</f>
        <v>6500000</v>
      </c>
      <c r="AA229" s="296">
        <f t="shared" si="131"/>
        <v>0.60428041904679086</v>
      </c>
      <c r="AB229" s="295">
        <f>IF('FEN 2019'!A904=1, 'FEN 2019'!L904, 0)</f>
        <v>6500000</v>
      </c>
      <c r="AC229" s="296">
        <f t="shared" si="132"/>
        <v>0.60428041904679086</v>
      </c>
      <c r="AD229" s="295">
        <f>IF('FEN 2019'!A904=1, 'FEN 2019'!M904, 0)</f>
        <v>0</v>
      </c>
      <c r="AE229" s="296">
        <f t="shared" si="133"/>
        <v>0</v>
      </c>
      <c r="AF229" s="295">
        <f>IF('FEN 2019'!A904=1, 'FEN 2019'!N904, 0)</f>
        <v>4256595.4399999995</v>
      </c>
      <c r="AG229" s="296">
        <f t="shared" si="134"/>
        <v>0.39571958095320908</v>
      </c>
      <c r="AH229" s="296">
        <f t="shared" si="135"/>
        <v>0.75428041904679088</v>
      </c>
    </row>
    <row r="230" spans="1:34" ht="20.100000000000001" customHeight="1">
      <c r="A230" s="128">
        <v>228</v>
      </c>
      <c r="B230" s="128">
        <f>IF('FEN 2019'!$A910=1,'FEN 2019'!B910, " ")</f>
        <v>2015</v>
      </c>
      <c r="C230" s="128">
        <f>IF('FEN 2019'!$A910=1,'FEN 2019'!C910, " ")</f>
        <v>2018</v>
      </c>
      <c r="D230" s="301" t="str">
        <f t="shared" ref="D230:L237" si="137">IF(AND($B230&gt;=D$2-$C230+$B230,$C230&lt;=D$2+$C230-$B230),"1"," ")</f>
        <v xml:space="preserve"> </v>
      </c>
      <c r="E230" s="301" t="str">
        <f t="shared" si="137"/>
        <v xml:space="preserve"> </v>
      </c>
      <c r="F230" s="301" t="str">
        <f t="shared" si="137"/>
        <v xml:space="preserve"> </v>
      </c>
      <c r="G230" s="301" t="str">
        <f t="shared" si="137"/>
        <v xml:space="preserve"> </v>
      </c>
      <c r="H230" s="301" t="str">
        <f t="shared" si="137"/>
        <v>1</v>
      </c>
      <c r="I230" s="301" t="str">
        <f t="shared" si="137"/>
        <v>1</v>
      </c>
      <c r="J230" s="301" t="str">
        <f t="shared" si="137"/>
        <v>1</v>
      </c>
      <c r="K230" s="301" t="str">
        <f t="shared" si="137"/>
        <v>1</v>
      </c>
      <c r="L230" s="301" t="str">
        <f t="shared" si="137"/>
        <v xml:space="preserve"> </v>
      </c>
      <c r="M230" s="296">
        <f t="shared" si="119"/>
        <v>0.90477054927388423</v>
      </c>
      <c r="N230" s="296" t="str">
        <f t="shared" si="120"/>
        <v xml:space="preserve"> </v>
      </c>
      <c r="O230" s="494" t="str">
        <f>IF('FEN 2019'!A910=1,'FEN 2019'!F910," ")</f>
        <v xml:space="preserve">Aprovizionarea cu apă a s. Nimereuca, r. Soroca </v>
      </c>
      <c r="P230" s="308" t="s">
        <v>1350</v>
      </c>
      <c r="Q230" s="308" t="s">
        <v>1344</v>
      </c>
      <c r="R230" s="308" t="s">
        <v>1350</v>
      </c>
      <c r="S230" s="306" t="s">
        <v>1350</v>
      </c>
      <c r="T230" s="128" t="str">
        <f>IF('FEN 2019'!A910=1,'FEN 2019'!G910," ")</f>
        <v xml:space="preserve">Primăria Nimereuca, r. Soroca </v>
      </c>
      <c r="U230" s="298" t="str">
        <f>IF('FEN 2019'!A910=1,'FEN 2019'!E910, " ")</f>
        <v>Nimereuca</v>
      </c>
      <c r="V230" s="298" t="str">
        <f>IF('FEN 2019'!A910, 'FEN 2019'!H910, " ")</f>
        <v>Soroca</v>
      </c>
      <c r="W230" s="295">
        <f>IF('FEN 2019'!A910=1, 'FEN 2019'!I910, 0)</f>
        <v>5165292</v>
      </c>
      <c r="X230" s="295">
        <f>IF('FEN 2019'!A910=1, 'FEN 2019'!K910, 0)</f>
        <v>774793.8</v>
      </c>
      <c r="Y230" s="296">
        <f t="shared" si="130"/>
        <v>0.15000000000000002</v>
      </c>
      <c r="Z230" s="295">
        <f>IF('FEN 2019'!A910=1, 'FEN 2019'!J910, 0)</f>
        <v>4582569</v>
      </c>
      <c r="AA230" s="296">
        <f t="shared" si="131"/>
        <v>0.88718488712738797</v>
      </c>
      <c r="AB230" s="295">
        <f>IF('FEN 2019'!A910=1, 'FEN 2019'!L910, 0)</f>
        <v>3898610.2800000003</v>
      </c>
      <c r="AC230" s="296">
        <f t="shared" si="132"/>
        <v>0.75477054927388432</v>
      </c>
      <c r="AD230" s="295">
        <f>IF('FEN 2019'!A910=1, 'FEN 2019'!M910, 0)</f>
        <v>683958.71999999974</v>
      </c>
      <c r="AE230" s="296">
        <f t="shared" si="133"/>
        <v>0.13241433785350368</v>
      </c>
      <c r="AF230" s="295">
        <f>IF('FEN 2019'!A910=1, 'FEN 2019'!N910, 0)</f>
        <v>582723</v>
      </c>
      <c r="AG230" s="296">
        <f t="shared" si="134"/>
        <v>0.11281511287261205</v>
      </c>
      <c r="AH230" s="296">
        <f t="shared" si="135"/>
        <v>0.90477054927388423</v>
      </c>
    </row>
    <row r="231" spans="1:34" ht="20.100000000000001" customHeight="1">
      <c r="A231" s="128">
        <v>229</v>
      </c>
      <c r="B231" s="128">
        <f>IF('FEN 2019'!$A914=1,'FEN 2019'!B914, " ")</f>
        <v>2016</v>
      </c>
      <c r="C231" s="128">
        <f>IF('FEN 2019'!$A914=1,'FEN 2019'!C914, " ")</f>
        <v>2016</v>
      </c>
      <c r="D231" s="301" t="str">
        <f t="shared" si="137"/>
        <v xml:space="preserve"> </v>
      </c>
      <c r="E231" s="301" t="str">
        <f t="shared" si="137"/>
        <v xml:space="preserve"> </v>
      </c>
      <c r="F231" s="301" t="str">
        <f t="shared" si="137"/>
        <v xml:space="preserve"> </v>
      </c>
      <c r="G231" s="301" t="str">
        <f t="shared" si="137"/>
        <v xml:space="preserve"> </v>
      </c>
      <c r="H231" s="301" t="str">
        <f t="shared" si="137"/>
        <v xml:space="preserve"> </v>
      </c>
      <c r="I231" s="301" t="str">
        <f t="shared" si="137"/>
        <v>1</v>
      </c>
      <c r="J231" s="301" t="str">
        <f t="shared" si="137"/>
        <v xml:space="preserve"> </v>
      </c>
      <c r="K231" s="301" t="str">
        <f t="shared" si="137"/>
        <v xml:space="preserve"> </v>
      </c>
      <c r="L231" s="301" t="str">
        <f t="shared" si="137"/>
        <v xml:space="preserve"> </v>
      </c>
      <c r="M231" s="296" t="str">
        <f t="shared" si="119"/>
        <v xml:space="preserve"> </v>
      </c>
      <c r="N231" s="296">
        <f t="shared" si="120"/>
        <v>0.15</v>
      </c>
      <c r="O231" s="494" t="str">
        <f>IF('FEN 2019'!A914=1,'FEN 2019'!F914," ")</f>
        <v xml:space="preserve">Alimentarea cu apă și canalizare a s. Tătărești, r. Strășeni </v>
      </c>
      <c r="P231" s="308" t="s">
        <v>1350</v>
      </c>
      <c r="Q231" s="308" t="s">
        <v>1344</v>
      </c>
      <c r="R231" s="308" t="s">
        <v>1344</v>
      </c>
      <c r="S231" s="306" t="s">
        <v>1350</v>
      </c>
      <c r="T231" s="128" t="str">
        <f>IF('FEN 2019'!A914=1,'FEN 2019'!G914," ")</f>
        <v>Primăria Tătărești, r. Strășeni</v>
      </c>
      <c r="U231" s="298" t="str">
        <f>IF('FEN 2019'!A914=1,'FEN 2019'!E914, " ")</f>
        <v>Tatarasti</v>
      </c>
      <c r="V231" s="298" t="str">
        <f>IF('FEN 2019'!A914, 'FEN 2019'!H914, " ")</f>
        <v>Strășeni</v>
      </c>
      <c r="W231" s="295">
        <f>IF('FEN 2019'!A914=1, 'FEN 2019'!I914, 0)</f>
        <v>16861830</v>
      </c>
      <c r="X231" s="295">
        <f>IF('FEN 2019'!A914=1, 'FEN 2019'!K914, 0)</f>
        <v>2529274.5</v>
      </c>
      <c r="Y231" s="296">
        <f t="shared" si="130"/>
        <v>0.15</v>
      </c>
      <c r="Z231" s="295">
        <f>IF('FEN 2019'!A914=1, 'FEN 2019'!J914, 0)</f>
        <v>1000000</v>
      </c>
      <c r="AA231" s="296">
        <f t="shared" si="131"/>
        <v>5.9305543941553199E-2</v>
      </c>
      <c r="AB231" s="295">
        <f>IF('FEN 2019'!A914=1, 'FEN 2019'!L914, 0)</f>
        <v>0</v>
      </c>
      <c r="AC231" s="296">
        <f t="shared" si="132"/>
        <v>0</v>
      </c>
      <c r="AD231" s="295">
        <f>IF('FEN 2019'!A914=1, 'FEN 2019'!M914, 0)</f>
        <v>1000000</v>
      </c>
      <c r="AE231" s="296">
        <f t="shared" si="133"/>
        <v>5.9305543941553199E-2</v>
      </c>
      <c r="AF231" s="295">
        <f>IF('FEN 2019'!A914=1, 'FEN 2019'!N914, 0)</f>
        <v>15861830</v>
      </c>
      <c r="AG231" s="296">
        <f t="shared" si="134"/>
        <v>0.94069445605844682</v>
      </c>
      <c r="AH231" s="296">
        <f t="shared" si="135"/>
        <v>0.15</v>
      </c>
    </row>
    <row r="232" spans="1:34" ht="20.100000000000001" customHeight="1">
      <c r="A232" s="128">
        <v>230</v>
      </c>
      <c r="B232" s="128">
        <f>IF('FEN 2019'!$A916=1,'FEN 2019'!B916, " ")</f>
        <v>2016</v>
      </c>
      <c r="C232" s="128">
        <f>IF('FEN 2019'!$A916=1,'FEN 2019'!C916, " ")</f>
        <v>2016</v>
      </c>
      <c r="D232" s="301" t="str">
        <f t="shared" si="137"/>
        <v xml:space="preserve"> </v>
      </c>
      <c r="E232" s="301" t="str">
        <f t="shared" si="137"/>
        <v xml:space="preserve"> </v>
      </c>
      <c r="F232" s="301" t="str">
        <f t="shared" si="137"/>
        <v xml:space="preserve"> </v>
      </c>
      <c r="G232" s="301" t="str">
        <f t="shared" si="137"/>
        <v xml:space="preserve"> </v>
      </c>
      <c r="H232" s="301" t="str">
        <f t="shared" si="137"/>
        <v xml:space="preserve"> </v>
      </c>
      <c r="I232" s="301" t="str">
        <f t="shared" si="137"/>
        <v>1</v>
      </c>
      <c r="J232" s="301" t="str">
        <f t="shared" si="137"/>
        <v xml:space="preserve"> </v>
      </c>
      <c r="K232" s="301" t="str">
        <f t="shared" si="137"/>
        <v xml:space="preserve"> </v>
      </c>
      <c r="L232" s="301" t="str">
        <f t="shared" si="137"/>
        <v xml:space="preserve"> </v>
      </c>
      <c r="M232" s="296" t="str">
        <f t="shared" si="119"/>
        <v xml:space="preserve"> </v>
      </c>
      <c r="N232" s="296">
        <f t="shared" si="120"/>
        <v>0.2012728856805745</v>
      </c>
      <c r="O232" s="494" t="str">
        <f>IF('FEN 2019'!A916=1,'FEN 2019'!F916," ")</f>
        <v xml:space="preserve">Rețele de aprovizionare cu apă , canalizare și stație de epurare în s. Onești  </v>
      </c>
      <c r="P232" s="308" t="s">
        <v>1350</v>
      </c>
      <c r="Q232" s="308" t="s">
        <v>1344</v>
      </c>
      <c r="R232" s="308" t="s">
        <v>1344</v>
      </c>
      <c r="S232" s="308" t="s">
        <v>1344</v>
      </c>
      <c r="T232" s="128" t="str">
        <f>IF('FEN 2019'!A916=1,'FEN 2019'!G916," ")</f>
        <v>Primăria Onești, r. Strășeni</v>
      </c>
      <c r="U232" s="298" t="str">
        <f>IF('FEN 2019'!A916=1,'FEN 2019'!E916, " ")</f>
        <v>Onesti</v>
      </c>
      <c r="V232" s="298" t="str">
        <f>IF('FEN 2019'!A916, 'FEN 2019'!H916, " ")</f>
        <v>Strășeni</v>
      </c>
      <c r="W232" s="295">
        <f>IF('FEN 2019'!A916=1, 'FEN 2019'!I916, 0)</f>
        <v>17365990</v>
      </c>
      <c r="X232" s="295">
        <f>IF('FEN 2019'!A916=1, 'FEN 2019'!K916, 0)</f>
        <v>2604898.5</v>
      </c>
      <c r="Y232" s="296">
        <f t="shared" si="130"/>
        <v>0.15</v>
      </c>
      <c r="Z232" s="295">
        <f>IF('FEN 2019'!A916=1, 'FEN 2019'!J916, 0)</f>
        <v>1000000</v>
      </c>
      <c r="AA232" s="296">
        <f t="shared" si="131"/>
        <v>5.7583817565252542E-2</v>
      </c>
      <c r="AB232" s="295">
        <f>IF('FEN 2019'!A916=1, 'FEN 2019'!L916, 0)</f>
        <v>890404.42</v>
      </c>
      <c r="AC232" s="296">
        <f t="shared" si="132"/>
        <v>5.1272885680574504E-2</v>
      </c>
      <c r="AD232" s="295">
        <f>IF('FEN 2019'!A916=1, 'FEN 2019'!M916, 0)</f>
        <v>109595.57999999996</v>
      </c>
      <c r="AE232" s="296">
        <f t="shared" si="133"/>
        <v>6.310931884678038E-3</v>
      </c>
      <c r="AF232" s="295">
        <f>IF('FEN 2019'!A916=1, 'FEN 2019'!N916, 0)</f>
        <v>16365990</v>
      </c>
      <c r="AG232" s="296">
        <f t="shared" si="134"/>
        <v>0.94241618243474745</v>
      </c>
      <c r="AH232" s="296">
        <f t="shared" si="135"/>
        <v>0.2012728856805745</v>
      </c>
    </row>
    <row r="233" spans="1:34" ht="20.100000000000001" customHeight="1">
      <c r="A233" s="128">
        <v>231</v>
      </c>
      <c r="B233" s="128">
        <f>IF('FEN 2019'!$A918=1,'FEN 2019'!B918, " ")</f>
        <v>2016</v>
      </c>
      <c r="C233" s="128">
        <f>IF('FEN 2019'!$A918=1,'FEN 2019'!C918, " ")</f>
        <v>2016</v>
      </c>
      <c r="D233" s="301" t="str">
        <f t="shared" si="137"/>
        <v xml:space="preserve"> </v>
      </c>
      <c r="E233" s="301" t="str">
        <f t="shared" si="137"/>
        <v xml:space="preserve"> </v>
      </c>
      <c r="F233" s="301" t="str">
        <f t="shared" si="137"/>
        <v xml:space="preserve"> </v>
      </c>
      <c r="G233" s="301" t="str">
        <f t="shared" si="137"/>
        <v xml:space="preserve"> </v>
      </c>
      <c r="H233" s="301" t="str">
        <f t="shared" si="137"/>
        <v xml:space="preserve"> </v>
      </c>
      <c r="I233" s="301" t="str">
        <f t="shared" si="137"/>
        <v>1</v>
      </c>
      <c r="J233" s="301" t="str">
        <f t="shared" si="137"/>
        <v xml:space="preserve"> </v>
      </c>
      <c r="K233" s="301" t="str">
        <f t="shared" si="137"/>
        <v xml:space="preserve"> </v>
      </c>
      <c r="L233" s="301" t="str">
        <f t="shared" si="137"/>
        <v xml:space="preserve"> </v>
      </c>
      <c r="M233" s="296" t="str">
        <f t="shared" si="119"/>
        <v xml:space="preserve"> </v>
      </c>
      <c r="N233" s="296">
        <f t="shared" si="120"/>
        <v>0.18060013910823239</v>
      </c>
      <c r="O233" s="494" t="str">
        <f>IF('FEN 2019'!A918=1,'FEN 2019'!F918," ")</f>
        <v xml:space="preserve">Construcția sistemului de apeduct, canalizare și epurare   în s. Gălești  </v>
      </c>
      <c r="P233" s="308" t="s">
        <v>1350</v>
      </c>
      <c r="Q233" s="308" t="s">
        <v>1344</v>
      </c>
      <c r="R233" s="308" t="s">
        <v>1344</v>
      </c>
      <c r="S233" s="308" t="s">
        <v>1344</v>
      </c>
      <c r="T233" s="128" t="str">
        <f>IF('FEN 2019'!A918=1,'FEN 2019'!G918," ")</f>
        <v>Primăria Gălești, r. Strășeni</v>
      </c>
      <c r="U233" s="298" t="str">
        <f>IF('FEN 2019'!A918=1,'FEN 2019'!E918, " ")</f>
        <v>Galesti</v>
      </c>
      <c r="V233" s="298" t="str">
        <f>IF('FEN 2019'!A918, 'FEN 2019'!H918, " ")</f>
        <v>Strășeni</v>
      </c>
      <c r="W233" s="295">
        <f>IF('FEN 2019'!A918=1, 'FEN 2019'!I918, 0)</f>
        <v>32679590</v>
      </c>
      <c r="X233" s="295">
        <f>IF('FEN 2019'!A918=1, 'FEN 2019'!K918, 0)</f>
        <v>4901938.5</v>
      </c>
      <c r="Y233" s="296">
        <f t="shared" si="130"/>
        <v>0.15</v>
      </c>
      <c r="Z233" s="295">
        <f>IF('FEN 2019'!A918=1, 'FEN 2019'!J918, 0)</f>
        <v>1000000</v>
      </c>
      <c r="AA233" s="296">
        <f t="shared" si="131"/>
        <v>3.0600139108232387E-2</v>
      </c>
      <c r="AB233" s="295">
        <f>IF('FEN 2019'!A918=1, 'FEN 2019'!L918, 0)</f>
        <v>1000000</v>
      </c>
      <c r="AC233" s="296">
        <f t="shared" si="132"/>
        <v>3.0600139108232387E-2</v>
      </c>
      <c r="AD233" s="295">
        <f>IF('FEN 2019'!A918=1, 'FEN 2019'!M918, 0)</f>
        <v>0</v>
      </c>
      <c r="AE233" s="296">
        <f t="shared" si="133"/>
        <v>0</v>
      </c>
      <c r="AF233" s="295">
        <f>IF('FEN 2019'!A918=1, 'FEN 2019'!N918, 0)</f>
        <v>31679590</v>
      </c>
      <c r="AG233" s="296">
        <f t="shared" si="134"/>
        <v>0.96939986089176766</v>
      </c>
      <c r="AH233" s="296">
        <f t="shared" si="135"/>
        <v>0.18060013910823239</v>
      </c>
    </row>
    <row r="234" spans="1:34" ht="20.100000000000001" customHeight="1">
      <c r="A234" s="128">
        <v>232</v>
      </c>
      <c r="B234" s="128">
        <f>IF('FEN 2019'!$A920=1,'FEN 2019'!B920, " ")</f>
        <v>2016</v>
      </c>
      <c r="C234" s="128">
        <f>IF('FEN 2019'!$A920=1,'FEN 2019'!C920, " ")</f>
        <v>2019</v>
      </c>
      <c r="D234" s="301" t="str">
        <f t="shared" si="137"/>
        <v xml:space="preserve"> </v>
      </c>
      <c r="E234" s="301" t="str">
        <f t="shared" si="137"/>
        <v xml:space="preserve"> </v>
      </c>
      <c r="F234" s="301" t="str">
        <f t="shared" si="137"/>
        <v xml:space="preserve"> </v>
      </c>
      <c r="G234" s="301" t="str">
        <f t="shared" si="137"/>
        <v xml:space="preserve"> </v>
      </c>
      <c r="H234" s="301" t="str">
        <f t="shared" si="137"/>
        <v xml:space="preserve"> </v>
      </c>
      <c r="I234" s="301" t="str">
        <f t="shared" si="137"/>
        <v>1</v>
      </c>
      <c r="J234" s="301" t="str">
        <f t="shared" si="137"/>
        <v>1</v>
      </c>
      <c r="K234" s="301" t="str">
        <f t="shared" si="137"/>
        <v>1</v>
      </c>
      <c r="L234" s="301" t="str">
        <f t="shared" si="137"/>
        <v>1</v>
      </c>
      <c r="M234" s="296" t="str">
        <f t="shared" si="119"/>
        <v xml:space="preserve"> </v>
      </c>
      <c r="N234" s="296">
        <f t="shared" si="120"/>
        <v>0.21763941159123068</v>
      </c>
      <c r="O234" s="494" t="str">
        <f>IF('FEN 2019'!A920=1,'FEN 2019'!F920," ")</f>
        <v xml:space="preserve">Aprovizionarea localității cu apă potabilă, construcția sistemului de canalizare și stație de epurare </v>
      </c>
      <c r="P234" s="308" t="s">
        <v>1350</v>
      </c>
      <c r="Q234" s="308" t="s">
        <v>1344</v>
      </c>
      <c r="R234" s="308" t="s">
        <v>1344</v>
      </c>
      <c r="S234" s="308" t="s">
        <v>1344</v>
      </c>
      <c r="T234" s="128" t="str">
        <f>IF('FEN 2019'!A920=1,'FEN 2019'!G920," ")</f>
        <v>Primăria Negrești, r. Strășeni</v>
      </c>
      <c r="U234" s="298" t="str">
        <f>IF('FEN 2019'!A920=1,'FEN 2019'!E920, " ")</f>
        <v>Negresti</v>
      </c>
      <c r="V234" s="298" t="str">
        <f>IF('FEN 2019'!A920, 'FEN 2019'!H920, " ")</f>
        <v>Strășeni</v>
      </c>
      <c r="W234" s="295">
        <f>IF('FEN 2019'!A920=1, 'FEN 2019'!I920, 0)</f>
        <v>14784280</v>
      </c>
      <c r="X234" s="295">
        <f>IF('FEN 2019'!A920=1, 'FEN 2019'!K920, 0)</f>
        <v>2217642</v>
      </c>
      <c r="Y234" s="296">
        <f t="shared" si="130"/>
        <v>0.15</v>
      </c>
      <c r="Z234" s="295">
        <f>IF('FEN 2019'!A920=1, 'FEN 2019'!J920, 0)</f>
        <v>6000000</v>
      </c>
      <c r="AA234" s="296">
        <f t="shared" si="131"/>
        <v>0.40583646954738412</v>
      </c>
      <c r="AB234" s="295">
        <f>IF('FEN 2019'!A920=1, 'FEN 2019'!L920, 0)</f>
        <v>1000000</v>
      </c>
      <c r="AC234" s="296">
        <f t="shared" si="132"/>
        <v>6.7639411591230686E-2</v>
      </c>
      <c r="AD234" s="295">
        <f>IF('FEN 2019'!A920=1, 'FEN 2019'!M920, 0)</f>
        <v>5000000</v>
      </c>
      <c r="AE234" s="296">
        <f t="shared" si="133"/>
        <v>0.3381970579561534</v>
      </c>
      <c r="AF234" s="295">
        <f>IF('FEN 2019'!A920=1, 'FEN 2019'!N920, 0)</f>
        <v>8784280</v>
      </c>
      <c r="AG234" s="296">
        <f t="shared" si="134"/>
        <v>0.59416353045261594</v>
      </c>
      <c r="AH234" s="296">
        <f t="shared" si="135"/>
        <v>0.21763941159123068</v>
      </c>
    </row>
    <row r="235" spans="1:34" ht="20.100000000000001" customHeight="1">
      <c r="A235" s="128">
        <v>233</v>
      </c>
      <c r="B235" s="128">
        <f>IF('FEN 2019'!$A923=1,'FEN 2019'!B923, " ")</f>
        <v>2015</v>
      </c>
      <c r="C235" s="128">
        <f>IF('FEN 2019'!$A923=1,'FEN 2019'!C923, " ")</f>
        <v>2019</v>
      </c>
      <c r="D235" s="301" t="str">
        <f t="shared" si="137"/>
        <v xml:space="preserve"> </v>
      </c>
      <c r="E235" s="301" t="str">
        <f t="shared" si="137"/>
        <v xml:space="preserve"> </v>
      </c>
      <c r="F235" s="301" t="str">
        <f t="shared" si="137"/>
        <v xml:space="preserve"> </v>
      </c>
      <c r="G235" s="301" t="str">
        <f t="shared" si="137"/>
        <v xml:space="preserve"> </v>
      </c>
      <c r="H235" s="301" t="str">
        <f t="shared" si="137"/>
        <v>1</v>
      </c>
      <c r="I235" s="301" t="str">
        <f t="shared" si="137"/>
        <v>1</v>
      </c>
      <c r="J235" s="301" t="str">
        <f t="shared" si="137"/>
        <v>1</v>
      </c>
      <c r="K235" s="301" t="str">
        <f t="shared" si="137"/>
        <v>1</v>
      </c>
      <c r="L235" s="301" t="str">
        <f t="shared" si="137"/>
        <v>1</v>
      </c>
      <c r="M235" s="296" t="str">
        <f t="shared" si="119"/>
        <v xml:space="preserve"> </v>
      </c>
      <c r="N235" s="296" t="str">
        <f t="shared" si="120"/>
        <v xml:space="preserve"> </v>
      </c>
      <c r="O235" s="494" t="str">
        <f>IF('FEN 2019'!A923=1,'FEN 2019'!F923," ")</f>
        <v xml:space="preserve">Sistem de canalizare și epurare în satul Romănești, r. Strășeni                                                  </v>
      </c>
      <c r="P235" s="308" t="s">
        <v>1350</v>
      </c>
      <c r="Q235" s="308" t="s">
        <v>1350</v>
      </c>
      <c r="R235" s="308" t="s">
        <v>1344</v>
      </c>
      <c r="S235" s="308" t="s">
        <v>1344</v>
      </c>
      <c r="T235" s="128" t="str">
        <f>IF('FEN 2019'!A923=1,'FEN 2019'!G923," ")</f>
        <v>Primăria Romănești, r. Strășeni</v>
      </c>
      <c r="U235" s="298" t="str">
        <f>IF('FEN 2019'!A923=1,'FEN 2019'!E923, " ")</f>
        <v>Romanesti</v>
      </c>
      <c r="V235" s="298" t="str">
        <f>IF('FEN 2019'!A923, 'FEN 2019'!H923, " ")</f>
        <v>Strășeni</v>
      </c>
      <c r="W235" s="295">
        <f>IF('FEN 2019'!A923=1, 'FEN 2019'!I923, 0)</f>
        <v>33595903.18</v>
      </c>
      <c r="X235" s="295">
        <f>IF('FEN 2019'!A923=1, 'FEN 2019'!K923, 0)</f>
        <v>5039385.477</v>
      </c>
      <c r="Y235" s="296">
        <f t="shared" si="130"/>
        <v>0.15</v>
      </c>
      <c r="Z235" s="295">
        <f>IF('FEN 2019'!A923=1, 'FEN 2019'!J923, 0)</f>
        <v>12000000</v>
      </c>
      <c r="AA235" s="296">
        <f t="shared" si="131"/>
        <v>0.35718640858400047</v>
      </c>
      <c r="AB235" s="295">
        <f>IF('FEN 2019'!A923=1, 'FEN 2019'!L923, 0)</f>
        <v>6765286.8300000001</v>
      </c>
      <c r="AC235" s="296">
        <f t="shared" si="132"/>
        <v>0.20137237548736145</v>
      </c>
      <c r="AD235" s="295">
        <f>IF('FEN 2019'!A923=1, 'FEN 2019'!M923, 0)</f>
        <v>5234713.17</v>
      </c>
      <c r="AE235" s="296">
        <f t="shared" si="133"/>
        <v>0.15581403309663902</v>
      </c>
      <c r="AF235" s="295">
        <f>IF('FEN 2019'!A923=1, 'FEN 2019'!N923, 0)</f>
        <v>21595903.18</v>
      </c>
      <c r="AG235" s="296">
        <f t="shared" si="134"/>
        <v>0.64281359141599959</v>
      </c>
      <c r="AH235" s="296">
        <f t="shared" si="135"/>
        <v>0.35137237548736144</v>
      </c>
    </row>
    <row r="236" spans="1:34" ht="20.100000000000001" customHeight="1">
      <c r="A236" s="128">
        <v>234</v>
      </c>
      <c r="B236" s="128">
        <f>IF('FEN 2019'!$A929=1,'FEN 2019'!B929, " ")</f>
        <v>2015</v>
      </c>
      <c r="C236" s="128">
        <f>IF('FEN 2019'!$A929=1,'FEN 2019'!C929, " ")</f>
        <v>2016</v>
      </c>
      <c r="D236" s="301" t="str">
        <f t="shared" si="137"/>
        <v xml:space="preserve"> </v>
      </c>
      <c r="E236" s="301" t="str">
        <f t="shared" si="137"/>
        <v xml:space="preserve"> </v>
      </c>
      <c r="F236" s="301" t="str">
        <f t="shared" si="137"/>
        <v xml:space="preserve"> </v>
      </c>
      <c r="G236" s="301" t="str">
        <f t="shared" si="137"/>
        <v xml:space="preserve"> </v>
      </c>
      <c r="H236" s="301" t="str">
        <f t="shared" si="137"/>
        <v>1</v>
      </c>
      <c r="I236" s="301" t="str">
        <f t="shared" si="137"/>
        <v>1</v>
      </c>
      <c r="J236" s="301" t="str">
        <f t="shared" si="137"/>
        <v xml:space="preserve"> </v>
      </c>
      <c r="K236" s="301" t="str">
        <f t="shared" si="137"/>
        <v xml:space="preserve"> </v>
      </c>
      <c r="L236" s="301" t="str">
        <f t="shared" si="137"/>
        <v xml:space="preserve"> </v>
      </c>
      <c r="M236" s="296" t="str">
        <f t="shared" si="119"/>
        <v xml:space="preserve"> </v>
      </c>
      <c r="N236" s="296" t="str">
        <f t="shared" si="120"/>
        <v xml:space="preserve"> </v>
      </c>
      <c r="O236" s="494" t="str">
        <f>IF('FEN 2019'!A929=1,'FEN 2019'!F929," ")</f>
        <v xml:space="preserve">Rețele secundare de conectare a gospodăriilor la traseul central cu apă din s. Căpriana, r. Strășeni </v>
      </c>
      <c r="P236" s="308" t="s">
        <v>1350</v>
      </c>
      <c r="Q236" s="308" t="s">
        <v>1344</v>
      </c>
      <c r="R236" s="308" t="s">
        <v>1350</v>
      </c>
      <c r="S236" s="306" t="s">
        <v>1350</v>
      </c>
      <c r="T236" s="128" t="str">
        <f>IF('FEN 2019'!A929=1,'FEN 2019'!G929," ")</f>
        <v>Primăria Căpriana, r. Strășeni</v>
      </c>
      <c r="U236" s="298" t="str">
        <f>IF('FEN 2019'!A929=1,'FEN 2019'!E929, " ")</f>
        <v>Capriana</v>
      </c>
      <c r="V236" s="298" t="str">
        <f>IF('FEN 2019'!A929, 'FEN 2019'!H929, " ")</f>
        <v>Strășeni</v>
      </c>
      <c r="W236" s="295">
        <f>IF('FEN 2019'!A929=1, 'FEN 2019'!I929, 0)</f>
        <v>5079182</v>
      </c>
      <c r="X236" s="295">
        <f>IF('FEN 2019'!A929=1, 'FEN 2019'!K929, 0)</f>
        <v>761877.3</v>
      </c>
      <c r="Y236" s="296">
        <f t="shared" si="130"/>
        <v>0.15000000000000002</v>
      </c>
      <c r="Z236" s="295">
        <f>IF('FEN 2019'!A929=1, 'FEN 2019'!J929, 0)</f>
        <v>4474593</v>
      </c>
      <c r="AA236" s="296">
        <f t="shared" si="131"/>
        <v>0.88096725023832578</v>
      </c>
      <c r="AB236" s="295">
        <f>IF('FEN 2019'!A929=1, 'FEN 2019'!L929, 0)</f>
        <v>3649619.41</v>
      </c>
      <c r="AC236" s="296">
        <f t="shared" si="132"/>
        <v>0.7185447203900156</v>
      </c>
      <c r="AD236" s="295">
        <f>IF('FEN 2019'!A929=1, 'FEN 2019'!M929, 0)</f>
        <v>824973.58999999985</v>
      </c>
      <c r="AE236" s="296">
        <f t="shared" si="133"/>
        <v>0.16242252984831018</v>
      </c>
      <c r="AF236" s="295">
        <f>IF('FEN 2019'!A929=1, 'FEN 2019'!N929, 0)</f>
        <v>604589</v>
      </c>
      <c r="AG236" s="296">
        <f t="shared" si="134"/>
        <v>0.11903274976167422</v>
      </c>
      <c r="AH236" s="296">
        <f t="shared" si="135"/>
        <v>0.86854472039001551</v>
      </c>
    </row>
    <row r="237" spans="1:34" ht="20.100000000000001" customHeight="1">
      <c r="A237" s="128">
        <v>235</v>
      </c>
      <c r="B237" s="128">
        <f>IF('FEN 2019'!$A933=1,'FEN 2019'!B933, " ")</f>
        <v>2014</v>
      </c>
      <c r="C237" s="128">
        <f>IF('FEN 2019'!$A933=1,'FEN 2019'!C933, " ")</f>
        <v>2016</v>
      </c>
      <c r="D237" s="301" t="str">
        <f t="shared" si="137"/>
        <v xml:space="preserve"> </v>
      </c>
      <c r="E237" s="301" t="str">
        <f t="shared" si="137"/>
        <v xml:space="preserve"> </v>
      </c>
      <c r="F237" s="301" t="str">
        <f t="shared" si="137"/>
        <v xml:space="preserve"> </v>
      </c>
      <c r="G237" s="301" t="str">
        <f t="shared" si="137"/>
        <v>1</v>
      </c>
      <c r="H237" s="301" t="str">
        <f t="shared" si="137"/>
        <v>1</v>
      </c>
      <c r="I237" s="301" t="str">
        <f t="shared" si="137"/>
        <v>1</v>
      </c>
      <c r="J237" s="301" t="str">
        <f t="shared" si="137"/>
        <v xml:space="preserve"> </v>
      </c>
      <c r="K237" s="301" t="str">
        <f t="shared" si="137"/>
        <v xml:space="preserve"> </v>
      </c>
      <c r="L237" s="301" t="str">
        <f t="shared" si="137"/>
        <v xml:space="preserve"> </v>
      </c>
      <c r="M237" s="296" t="str">
        <f t="shared" si="119"/>
        <v xml:space="preserve"> </v>
      </c>
      <c r="N237" s="296" t="str">
        <f t="shared" si="120"/>
        <v xml:space="preserve"> </v>
      </c>
      <c r="O237" s="494" t="str">
        <f>IF('FEN 2019'!A933=1,'FEN 2019'!F933," ")</f>
        <v xml:space="preserve">Construcția rețelelor de canalizare și a stației de epurare din s. Zubrești                                                                          </v>
      </c>
      <c r="P237" s="308" t="s">
        <v>1350</v>
      </c>
      <c r="Q237" s="308" t="s">
        <v>1350</v>
      </c>
      <c r="R237" s="308" t="s">
        <v>1344</v>
      </c>
      <c r="S237" s="308" t="s">
        <v>1344</v>
      </c>
      <c r="T237" s="128" t="str">
        <f>IF('FEN 2019'!A933=1,'FEN 2019'!G933," ")</f>
        <v>Primăria Zubrești,              r . Strășeni</v>
      </c>
      <c r="U237" s="298" t="str">
        <f>IF('FEN 2019'!A933=1,'FEN 2019'!E933, " ")</f>
        <v>Zubresti</v>
      </c>
      <c r="V237" s="298" t="str">
        <f>IF('FEN 2019'!A933, 'FEN 2019'!H933, " ")</f>
        <v>Strășeni</v>
      </c>
      <c r="W237" s="295">
        <f>IF('FEN 2019'!A933=1, 'FEN 2019'!I933, 0)</f>
        <v>15265152</v>
      </c>
      <c r="X237" s="295">
        <f>IF('FEN 2019'!A933=1, 'FEN 2019'!K933, 0)</f>
        <v>2289772.7999999998</v>
      </c>
      <c r="Y237" s="296">
        <f t="shared" si="130"/>
        <v>0.15</v>
      </c>
      <c r="Z237" s="295">
        <f>IF('FEN 2019'!A933=1, 'FEN 2019'!J933, 0)</f>
        <v>9200000</v>
      </c>
      <c r="AA237" s="296">
        <f t="shared" si="131"/>
        <v>0.60267988160222707</v>
      </c>
      <c r="AB237" s="295">
        <f>IF('FEN 2019'!A933=1, 'FEN 2019'!L933, 0)</f>
        <v>4997741.93</v>
      </c>
      <c r="AC237" s="296">
        <f t="shared" si="132"/>
        <v>0.32739549072292234</v>
      </c>
      <c r="AD237" s="295">
        <f>IF('FEN 2019'!A933=1, 'FEN 2019'!M933, 0)</f>
        <v>4202258.07</v>
      </c>
      <c r="AE237" s="296">
        <f t="shared" si="133"/>
        <v>0.27528439087930473</v>
      </c>
      <c r="AF237" s="295">
        <f>IF('FEN 2019'!A933=1, 'FEN 2019'!N933, 0)</f>
        <v>6065152</v>
      </c>
      <c r="AG237" s="296">
        <f t="shared" si="134"/>
        <v>0.39732011839777293</v>
      </c>
      <c r="AH237" s="296">
        <f t="shared" si="135"/>
        <v>0.47739549072292237</v>
      </c>
    </row>
    <row r="238" spans="1:34" ht="20.100000000000001" customHeight="1">
      <c r="A238" s="128">
        <v>236</v>
      </c>
      <c r="B238" s="128">
        <f>IF('FEN 2019'!$A939=1,'FEN 2019'!B939, " ")</f>
        <v>2014</v>
      </c>
      <c r="C238" s="128">
        <f>IF('FEN 2019'!$A939=1,'FEN 2019'!C939, " ")</f>
        <v>2016</v>
      </c>
      <c r="D238" s="301" t="str">
        <f t="shared" ref="D238:L244" si="138">IF(AND($B238&gt;=D$2-$C238+$B238,$C238&lt;=D$2+$C238-$B238),"1"," ")</f>
        <v xml:space="preserve"> </v>
      </c>
      <c r="E238" s="301" t="str">
        <f t="shared" si="138"/>
        <v xml:space="preserve"> </v>
      </c>
      <c r="F238" s="301" t="str">
        <f t="shared" si="138"/>
        <v xml:space="preserve"> </v>
      </c>
      <c r="G238" s="301" t="str">
        <f t="shared" si="138"/>
        <v>1</v>
      </c>
      <c r="H238" s="301" t="str">
        <f t="shared" si="138"/>
        <v>1</v>
      </c>
      <c r="I238" s="301" t="str">
        <f t="shared" si="138"/>
        <v>1</v>
      </c>
      <c r="J238" s="301" t="str">
        <f t="shared" si="138"/>
        <v xml:space="preserve"> </v>
      </c>
      <c r="K238" s="301" t="str">
        <f t="shared" si="138"/>
        <v xml:space="preserve"> </v>
      </c>
      <c r="L238" s="301" t="str">
        <f t="shared" si="138"/>
        <v xml:space="preserve"> </v>
      </c>
      <c r="M238" s="296" t="str">
        <f t="shared" si="119"/>
        <v xml:space="preserve"> </v>
      </c>
      <c r="N238" s="296" t="str">
        <f t="shared" si="120"/>
        <v xml:space="preserve"> </v>
      </c>
      <c r="O238" s="494" t="str">
        <f>IF('FEN 2019'!A939=1,'FEN 2019'!F939," ")</f>
        <v xml:space="preserve">Construcţia apeductului Micăuţi-Cojuşna </v>
      </c>
      <c r="P238" s="308" t="s">
        <v>1350</v>
      </c>
      <c r="Q238" s="308" t="s">
        <v>1344</v>
      </c>
      <c r="R238" s="308" t="s">
        <v>1350</v>
      </c>
      <c r="S238" s="306" t="s">
        <v>1350</v>
      </c>
      <c r="T238" s="128" t="str">
        <f>IF('FEN 2019'!A939=1,'FEN 2019'!G939," ")</f>
        <v>Primăria s. Cojuşna, r. Străşeni</v>
      </c>
      <c r="U238" s="298" t="str">
        <f>IF('FEN 2019'!A939=1,'FEN 2019'!E939, " ")</f>
        <v>Cojusna</v>
      </c>
      <c r="V238" s="298" t="str">
        <f>IF('FEN 2019'!A939, 'FEN 2019'!H939, " ")</f>
        <v>Strășeni</v>
      </c>
      <c r="W238" s="295">
        <f>IF('FEN 2019'!A939=1, 'FEN 2019'!I939, 0)</f>
        <v>8371229</v>
      </c>
      <c r="X238" s="295">
        <f>IF('FEN 2019'!A939=1, 'FEN 2019'!K939, 0)</f>
        <v>1255684.3500000001</v>
      </c>
      <c r="Y238" s="296">
        <f t="shared" ref="Y238:Y254" si="139">X238/W238</f>
        <v>0.15000000000000002</v>
      </c>
      <c r="Z238" s="295">
        <f>IF('FEN 2019'!A939=1, 'FEN 2019'!J939, 0)</f>
        <v>5000000</v>
      </c>
      <c r="AA238" s="296">
        <f t="shared" ref="AA238:AA254" si="140">Z238/W238</f>
        <v>0.59728386357606511</v>
      </c>
      <c r="AB238" s="295">
        <f>IF('FEN 2019'!A939=1, 'FEN 2019'!L939, 0)</f>
        <v>3050275</v>
      </c>
      <c r="AC238" s="296">
        <f t="shared" ref="AC238:AC254" si="141">AB238/W238</f>
        <v>0.36437600739389642</v>
      </c>
      <c r="AD238" s="295">
        <f>IF('FEN 2019'!A939=1, 'FEN 2019'!M939, 0)</f>
        <v>1949725</v>
      </c>
      <c r="AE238" s="296">
        <f t="shared" ref="AE238:AE254" si="142">AD238/W238</f>
        <v>0.23290785618216872</v>
      </c>
      <c r="AF238" s="295">
        <f>IF('FEN 2019'!A939=1, 'FEN 2019'!N939, 0)</f>
        <v>3371229</v>
      </c>
      <c r="AG238" s="296">
        <f t="shared" ref="AG238:AG254" si="143">AF238/W238</f>
        <v>0.40271613642393489</v>
      </c>
      <c r="AH238" s="296">
        <f t="shared" ref="AH238:AH254" si="144">(AB238+X238)/W238</f>
        <v>0.51437600739389633</v>
      </c>
    </row>
    <row r="239" spans="1:34" ht="20.100000000000001" customHeight="1">
      <c r="A239" s="128">
        <v>237</v>
      </c>
      <c r="B239" s="128">
        <f>IF('FEN 2019'!$A943=1,'FEN 2019'!B943, " ")</f>
        <v>2015</v>
      </c>
      <c r="C239" s="128">
        <f>IF('FEN 2019'!$A943=1,'FEN 2019'!C943, " ")</f>
        <v>2019</v>
      </c>
      <c r="D239" s="301" t="str">
        <f t="shared" si="138"/>
        <v xml:space="preserve"> </v>
      </c>
      <c r="E239" s="301" t="str">
        <f t="shared" si="138"/>
        <v xml:space="preserve"> </v>
      </c>
      <c r="F239" s="301" t="str">
        <f t="shared" si="138"/>
        <v xml:space="preserve"> </v>
      </c>
      <c r="G239" s="301" t="str">
        <f t="shared" si="138"/>
        <v xml:space="preserve"> </v>
      </c>
      <c r="H239" s="301" t="str">
        <f t="shared" si="138"/>
        <v>1</v>
      </c>
      <c r="I239" s="301" t="str">
        <f t="shared" si="138"/>
        <v>1</v>
      </c>
      <c r="J239" s="301" t="str">
        <f t="shared" si="138"/>
        <v>1</v>
      </c>
      <c r="K239" s="301" t="str">
        <f t="shared" si="138"/>
        <v>1</v>
      </c>
      <c r="L239" s="301" t="str">
        <f t="shared" si="138"/>
        <v>1</v>
      </c>
      <c r="M239" s="296" t="str">
        <f t="shared" si="119"/>
        <v xml:space="preserve"> </v>
      </c>
      <c r="N239" s="296">
        <f t="shared" si="120"/>
        <v>0.26756240006461229</v>
      </c>
      <c r="O239" s="494" t="str">
        <f>IF('FEN 2019'!A943=1,'FEN 2019'!F943," ")</f>
        <v xml:space="preserve">Forarea sondei arteziene, construcția sistemului de alimentare cu apă , canalizare și epurare a s. Lozova  </v>
      </c>
      <c r="P239" s="308" t="s">
        <v>1344</v>
      </c>
      <c r="Q239" s="308" t="s">
        <v>1344</v>
      </c>
      <c r="R239" s="308" t="s">
        <v>1344</v>
      </c>
      <c r="S239" s="308" t="s">
        <v>1344</v>
      </c>
      <c r="T239" s="128" t="str">
        <f>IF('FEN 2019'!A943=1,'FEN 2019'!G943," ")</f>
        <v>Primăria com. Lozova, r. Strășeni</v>
      </c>
      <c r="U239" s="298" t="str">
        <f>IF('FEN 2019'!A943=1,'FEN 2019'!E943, " ")</f>
        <v>Lozova</v>
      </c>
      <c r="V239" s="298" t="str">
        <f>IF('FEN 2019'!A943, 'FEN 2019'!H943, " ")</f>
        <v>Strășeni</v>
      </c>
      <c r="W239" s="295">
        <f>IF('FEN 2019'!A943=1, 'FEN 2019'!I943, 0)</f>
        <v>34024484</v>
      </c>
      <c r="X239" s="295">
        <f>IF('FEN 2019'!A943=1, 'FEN 2019'!K943, 0)</f>
        <v>5103672.5999999996</v>
      </c>
      <c r="Y239" s="296">
        <f t="shared" si="139"/>
        <v>0.15</v>
      </c>
      <c r="Z239" s="295">
        <f>IF('FEN 2019'!A943=1, 'FEN 2019'!J943, 0)</f>
        <v>10000000</v>
      </c>
      <c r="AA239" s="296">
        <f t="shared" si="140"/>
        <v>0.29390600016153073</v>
      </c>
      <c r="AB239" s="295">
        <f>IF('FEN 2019'!A943=1, 'FEN 2019'!L943, 0)</f>
        <v>4000000</v>
      </c>
      <c r="AC239" s="296">
        <f t="shared" si="141"/>
        <v>0.1175624000646123</v>
      </c>
      <c r="AD239" s="295">
        <f>IF('FEN 2019'!A943=1, 'FEN 2019'!M943, 0)</f>
        <v>6000000</v>
      </c>
      <c r="AE239" s="296">
        <f t="shared" si="142"/>
        <v>0.17634360009691843</v>
      </c>
      <c r="AF239" s="295">
        <f>IF('FEN 2019'!A943=1, 'FEN 2019'!N943, 0)</f>
        <v>24024484</v>
      </c>
      <c r="AG239" s="296">
        <f t="shared" si="143"/>
        <v>0.70609399983846921</v>
      </c>
      <c r="AH239" s="296">
        <f t="shared" si="144"/>
        <v>0.26756240006461229</v>
      </c>
    </row>
    <row r="240" spans="1:34" ht="20.100000000000001" customHeight="1">
      <c r="A240" s="128">
        <v>238</v>
      </c>
      <c r="B240" s="128">
        <f>IF('FEN 2019'!$A947=1,'FEN 2019'!B947, " ")</f>
        <v>2015</v>
      </c>
      <c r="C240" s="128">
        <f>IF('FEN 2019'!$A947=1,'FEN 2019'!C947, " ")</f>
        <v>2015</v>
      </c>
      <c r="D240" s="301" t="str">
        <f t="shared" si="138"/>
        <v xml:space="preserve"> </v>
      </c>
      <c r="E240" s="301" t="str">
        <f t="shared" si="138"/>
        <v xml:space="preserve"> </v>
      </c>
      <c r="F240" s="301" t="str">
        <f t="shared" si="138"/>
        <v xml:space="preserve"> </v>
      </c>
      <c r="G240" s="301" t="str">
        <f t="shared" si="138"/>
        <v xml:space="preserve"> </v>
      </c>
      <c r="H240" s="301" t="str">
        <f t="shared" si="138"/>
        <v>1</v>
      </c>
      <c r="I240" s="301" t="str">
        <f t="shared" si="138"/>
        <v xml:space="preserve"> </v>
      </c>
      <c r="J240" s="301" t="str">
        <f t="shared" si="138"/>
        <v xml:space="preserve"> </v>
      </c>
      <c r="K240" s="301" t="str">
        <f t="shared" si="138"/>
        <v xml:space="preserve"> </v>
      </c>
      <c r="L240" s="301" t="str">
        <f t="shared" si="138"/>
        <v xml:space="preserve"> </v>
      </c>
      <c r="M240" s="296" t="str">
        <f t="shared" si="119"/>
        <v xml:space="preserve"> </v>
      </c>
      <c r="N240" s="296" t="str">
        <f t="shared" si="120"/>
        <v xml:space="preserve"> </v>
      </c>
      <c r="O240" s="494" t="str">
        <f>IF('FEN 2019'!A947=1,'FEN 2019'!F947," ")</f>
        <v>Construcţia apeductului în satele  Ghelauza</v>
      </c>
      <c r="P240" s="308" t="s">
        <v>1350</v>
      </c>
      <c r="Q240" s="308" t="s">
        <v>1344</v>
      </c>
      <c r="R240" s="308" t="s">
        <v>1350</v>
      </c>
      <c r="S240" s="306" t="s">
        <v>1350</v>
      </c>
      <c r="T240" s="128" t="str">
        <f>IF('FEN 2019'!A947=1,'FEN 2019'!G947," ")</f>
        <v>Primăria Ghelăuza</v>
      </c>
      <c r="U240" s="298" t="str">
        <f>IF('FEN 2019'!A947=1,'FEN 2019'!E947, " ")</f>
        <v>Ghelauza</v>
      </c>
      <c r="V240" s="298" t="str">
        <f>IF('FEN 2019'!A947, 'FEN 2019'!H947, " ")</f>
        <v>Strășeni</v>
      </c>
      <c r="W240" s="295">
        <f>IF('FEN 2019'!A947=1, 'FEN 2019'!I947, 0)</f>
        <v>7444709</v>
      </c>
      <c r="X240" s="295">
        <f>IF('FEN 2019'!A947=1, 'FEN 2019'!K947, 0)</f>
        <v>1116706.3500000001</v>
      </c>
      <c r="Y240" s="296">
        <f t="shared" si="139"/>
        <v>0.15000000000000002</v>
      </c>
      <c r="Z240" s="295">
        <f>IF('FEN 2019'!A947=1, 'FEN 2019'!J947, 0)</f>
        <v>2000000</v>
      </c>
      <c r="AA240" s="296">
        <f t="shared" si="140"/>
        <v>0.26864716941924793</v>
      </c>
      <c r="AB240" s="295">
        <f>IF('FEN 2019'!A947=1, 'FEN 2019'!L947, 0)</f>
        <v>1847786.31</v>
      </c>
      <c r="AC240" s="296">
        <f t="shared" si="141"/>
        <v>0.24820128093656851</v>
      </c>
      <c r="AD240" s="295">
        <f>IF('FEN 2019'!A947=1, 'FEN 2019'!M947, 0)</f>
        <v>152213.68999999994</v>
      </c>
      <c r="AE240" s="296">
        <f t="shared" si="142"/>
        <v>2.0445888482679437E-2</v>
      </c>
      <c r="AF240" s="295">
        <f>IF('FEN 2019'!A947=1, 'FEN 2019'!N947, 0)</f>
        <v>5444709</v>
      </c>
      <c r="AG240" s="296">
        <f t="shared" si="143"/>
        <v>0.73135283058075207</v>
      </c>
      <c r="AH240" s="296">
        <f t="shared" si="144"/>
        <v>0.39820128093656854</v>
      </c>
    </row>
    <row r="241" spans="1:34" ht="20.100000000000001" customHeight="1">
      <c r="A241" s="128">
        <v>239</v>
      </c>
      <c r="B241" s="128">
        <f>IF('FEN 2019'!$A949=1,'FEN 2019'!B949, " ")</f>
        <v>2012</v>
      </c>
      <c r="C241" s="128">
        <f>IF('FEN 2019'!$A949=1,'FEN 2019'!C949, " ")</f>
        <v>2014</v>
      </c>
      <c r="D241" s="301" t="str">
        <f t="shared" si="138"/>
        <v xml:space="preserve"> </v>
      </c>
      <c r="E241" s="301" t="str">
        <f t="shared" si="138"/>
        <v>1</v>
      </c>
      <c r="F241" s="301" t="str">
        <f t="shared" si="138"/>
        <v>1</v>
      </c>
      <c r="G241" s="301" t="str">
        <f t="shared" si="138"/>
        <v>1</v>
      </c>
      <c r="H241" s="301" t="str">
        <f t="shared" si="138"/>
        <v xml:space="preserve"> </v>
      </c>
      <c r="I241" s="301" t="str">
        <f t="shared" si="138"/>
        <v xml:space="preserve"> </v>
      </c>
      <c r="J241" s="301" t="str">
        <f t="shared" si="138"/>
        <v xml:space="preserve"> </v>
      </c>
      <c r="K241" s="301" t="str">
        <f t="shared" si="138"/>
        <v xml:space="preserve"> </v>
      </c>
      <c r="L241" s="301" t="str">
        <f t="shared" si="138"/>
        <v xml:space="preserve"> </v>
      </c>
      <c r="M241" s="296" t="str">
        <f t="shared" si="119"/>
        <v xml:space="preserve"> </v>
      </c>
      <c r="N241" s="296" t="str">
        <f t="shared" si="120"/>
        <v xml:space="preserve"> </v>
      </c>
      <c r="O241" s="494" t="str">
        <f>IF('FEN 2019'!A949=1,'FEN 2019'!F949," ")</f>
        <v>Rețele de canalizare și stație de Epurare</v>
      </c>
      <c r="P241" s="308" t="s">
        <v>1350</v>
      </c>
      <c r="Q241" s="308" t="s">
        <v>1350</v>
      </c>
      <c r="R241" s="308" t="s">
        <v>1344</v>
      </c>
      <c r="S241" s="308" t="s">
        <v>1344</v>
      </c>
      <c r="T241" s="128" t="str">
        <f>IF('FEN 2019'!A949=1,'FEN 2019'!G949," ")</f>
        <v>Primăria Vorniceni, Straseni</v>
      </c>
      <c r="U241" s="298" t="str">
        <f>IF('FEN 2019'!A949=1,'FEN 2019'!E949, " ")</f>
        <v>Vorniceni</v>
      </c>
      <c r="V241" s="298" t="str">
        <f>IF('FEN 2019'!A949, 'FEN 2019'!H949, " ")</f>
        <v>Strășeni</v>
      </c>
      <c r="W241" s="295">
        <f>IF('FEN 2019'!A949=1, 'FEN 2019'!I949, 0)</f>
        <v>10495865</v>
      </c>
      <c r="X241" s="295">
        <f>IF('FEN 2019'!A949=1, 'FEN 2019'!K949, 0)</f>
        <v>1574379.75</v>
      </c>
      <c r="Y241" s="296">
        <f t="shared" si="139"/>
        <v>0.15</v>
      </c>
      <c r="Z241" s="295">
        <f>IF('FEN 2019'!A949=1, 'FEN 2019'!J949, 0)</f>
        <v>10500000</v>
      </c>
      <c r="AA241" s="296">
        <f t="shared" si="140"/>
        <v>1.0003939646708488</v>
      </c>
      <c r="AB241" s="295">
        <f>IF('FEN 2019'!A949=1, 'FEN 2019'!L949, 0)</f>
        <v>7366771.8100000005</v>
      </c>
      <c r="AC241" s="296">
        <f t="shared" si="141"/>
        <v>0.70187371979346158</v>
      </c>
      <c r="AD241" s="295">
        <f>IF('FEN 2019'!A949=1, 'FEN 2019'!M949, 0)</f>
        <v>3133228.19</v>
      </c>
      <c r="AE241" s="296">
        <f t="shared" si="142"/>
        <v>0.29852024487738743</v>
      </c>
      <c r="AF241" s="295">
        <f>IF('FEN 2019'!A949=1, 'FEN 2019'!N949, 0)</f>
        <v>0</v>
      </c>
      <c r="AG241" s="296">
        <f t="shared" si="143"/>
        <v>0</v>
      </c>
      <c r="AH241" s="296">
        <f t="shared" si="144"/>
        <v>0.8518737197934616</v>
      </c>
    </row>
    <row r="242" spans="1:34" ht="20.100000000000001" customHeight="1">
      <c r="A242" s="128">
        <v>240</v>
      </c>
      <c r="B242" s="128">
        <f>IF('FEN 2019'!$A954=1,'FEN 2019'!B954, " ")</f>
        <v>2011</v>
      </c>
      <c r="C242" s="128">
        <f>IF('FEN 2019'!$A954=1,'FEN 2019'!C954, " ")</f>
        <v>2011</v>
      </c>
      <c r="D242" s="301" t="str">
        <f t="shared" si="138"/>
        <v>1</v>
      </c>
      <c r="E242" s="301" t="str">
        <f t="shared" si="138"/>
        <v xml:space="preserve"> </v>
      </c>
      <c r="F242" s="301" t="str">
        <f t="shared" si="138"/>
        <v xml:space="preserve"> </v>
      </c>
      <c r="G242" s="301" t="str">
        <f t="shared" si="138"/>
        <v xml:space="preserve"> </v>
      </c>
      <c r="H242" s="301" t="str">
        <f t="shared" si="138"/>
        <v xml:space="preserve"> </v>
      </c>
      <c r="I242" s="301" t="str">
        <f t="shared" si="138"/>
        <v xml:space="preserve"> </v>
      </c>
      <c r="J242" s="301" t="str">
        <f t="shared" si="138"/>
        <v xml:space="preserve"> </v>
      </c>
      <c r="K242" s="301" t="str">
        <f t="shared" si="138"/>
        <v xml:space="preserve"> </v>
      </c>
      <c r="L242" s="301" t="str">
        <f t="shared" si="138"/>
        <v xml:space="preserve"> </v>
      </c>
      <c r="M242" s="296" t="str">
        <f t="shared" si="119"/>
        <v xml:space="preserve"> </v>
      </c>
      <c r="N242" s="296" t="str">
        <f t="shared" si="120"/>
        <v xml:space="preserve"> </v>
      </c>
      <c r="O242" s="494" t="str">
        <f>IF('FEN 2019'!A954=1,'FEN 2019'!F954," ")</f>
        <v xml:space="preserve">Reconstructia sistemului de apeduct si aprovizionarea cu apa la gradinita - cresa din sat  </v>
      </c>
      <c r="P242" s="308" t="s">
        <v>1350</v>
      </c>
      <c r="Q242" s="308" t="s">
        <v>1344</v>
      </c>
      <c r="R242" s="308" t="s">
        <v>1350</v>
      </c>
      <c r="S242" s="306" t="s">
        <v>1350</v>
      </c>
      <c r="T242" s="128" t="str">
        <f>IF('FEN 2019'!A954=1,'FEN 2019'!G954," ")</f>
        <v>Primăria Pănășești, Strășeni</v>
      </c>
      <c r="U242" s="298" t="str">
        <f>IF('FEN 2019'!A954=1,'FEN 2019'!E954, " ")</f>
        <v>Panasesti</v>
      </c>
      <c r="V242" s="298" t="str">
        <f>IF('FEN 2019'!A954, 'FEN 2019'!H954, " ")</f>
        <v>Strășeni</v>
      </c>
      <c r="W242" s="295">
        <f>IF('FEN 2019'!A954=1, 'FEN 2019'!I954, 0)</f>
        <v>1060676.2</v>
      </c>
      <c r="X242" s="295">
        <f>IF('FEN 2019'!A954=1, 'FEN 2019'!K954, 0)</f>
        <v>159101.43</v>
      </c>
      <c r="Y242" s="296">
        <f t="shared" si="139"/>
        <v>0.15</v>
      </c>
      <c r="Z242" s="295">
        <f>IF('FEN 2019'!A954=1, 'FEN 2019'!J954, 0)</f>
        <v>1252716</v>
      </c>
      <c r="AA242" s="296">
        <f t="shared" si="140"/>
        <v>1.1810541237750032</v>
      </c>
      <c r="AB242" s="295">
        <f>IF('FEN 2019'!A954=1, 'FEN 2019'!L954, 0)</f>
        <v>571250.69999999995</v>
      </c>
      <c r="AC242" s="296">
        <f t="shared" si="141"/>
        <v>0.53857218630907333</v>
      </c>
      <c r="AD242" s="295">
        <f>IF('FEN 2019'!A954=1, 'FEN 2019'!M954, 0)</f>
        <v>681465.3</v>
      </c>
      <c r="AE242" s="296">
        <f t="shared" si="142"/>
        <v>0.64248193746592985</v>
      </c>
      <c r="AF242" s="295">
        <f>IF('FEN 2019'!A954=1, 'FEN 2019'!N954, 0)</f>
        <v>0</v>
      </c>
      <c r="AG242" s="296">
        <f t="shared" si="143"/>
        <v>0</v>
      </c>
      <c r="AH242" s="296">
        <f t="shared" si="144"/>
        <v>0.68857218630907335</v>
      </c>
    </row>
    <row r="243" spans="1:34" ht="20.100000000000001" customHeight="1">
      <c r="A243" s="128">
        <v>241</v>
      </c>
      <c r="B243" s="128">
        <f>IF('FEN 2019'!$A956=1,'FEN 2019'!B956, " ")</f>
        <v>2015</v>
      </c>
      <c r="C243" s="128">
        <f>IF('FEN 2019'!$A956=1,'FEN 2019'!C956, " ")</f>
        <v>2018</v>
      </c>
      <c r="D243" s="301" t="str">
        <f t="shared" si="138"/>
        <v xml:space="preserve"> </v>
      </c>
      <c r="E243" s="301" t="str">
        <f t="shared" si="138"/>
        <v xml:space="preserve"> </v>
      </c>
      <c r="F243" s="301" t="str">
        <f t="shared" si="138"/>
        <v xml:space="preserve"> </v>
      </c>
      <c r="G243" s="301" t="str">
        <f t="shared" si="138"/>
        <v xml:space="preserve"> </v>
      </c>
      <c r="H243" s="301" t="str">
        <f t="shared" si="138"/>
        <v>1</v>
      </c>
      <c r="I243" s="301" t="str">
        <f t="shared" si="138"/>
        <v>1</v>
      </c>
      <c r="J243" s="301" t="str">
        <f t="shared" si="138"/>
        <v>1</v>
      </c>
      <c r="K243" s="301" t="str">
        <f t="shared" si="138"/>
        <v>1</v>
      </c>
      <c r="L243" s="301" t="str">
        <f t="shared" si="138"/>
        <v xml:space="preserve"> </v>
      </c>
      <c r="M243" s="296" t="str">
        <f t="shared" si="119"/>
        <v xml:space="preserve"> </v>
      </c>
      <c r="N243" s="296" t="str">
        <f t="shared" si="120"/>
        <v xml:space="preserve"> </v>
      </c>
      <c r="O243" s="494" t="str">
        <f>IF('FEN 2019'!A956=1,'FEN 2019'!F956," ")</f>
        <v xml:space="preserve">Alimentarea cu apă potabilă și construcția sistemului de canalizare în s. Pohoarna </v>
      </c>
      <c r="P243" s="308" t="s">
        <v>1350</v>
      </c>
      <c r="Q243" s="308" t="s">
        <v>1344</v>
      </c>
      <c r="R243" s="308" t="s">
        <v>1344</v>
      </c>
      <c r="S243" s="306" t="s">
        <v>1350</v>
      </c>
      <c r="T243" s="128" t="str">
        <f>IF('FEN 2019'!A956=1,'FEN 2019'!G956," ")</f>
        <v>Primăria Pohoarna, r.Șoldănești</v>
      </c>
      <c r="U243" s="298" t="str">
        <f>IF('FEN 2019'!A956=1,'FEN 2019'!E956, " ")</f>
        <v>Pohoarna</v>
      </c>
      <c r="V243" s="298" t="str">
        <f>IF('FEN 2019'!A956, 'FEN 2019'!H956, " ")</f>
        <v>Șoldănești</v>
      </c>
      <c r="W243" s="295">
        <f>IF('FEN 2019'!A956=1, 'FEN 2019'!I956, 0)</f>
        <v>10006151</v>
      </c>
      <c r="X243" s="295">
        <f>IF('FEN 2019'!A956=1, 'FEN 2019'!K956, 0)</f>
        <v>1500922.65</v>
      </c>
      <c r="Y243" s="296">
        <f t="shared" si="139"/>
        <v>0.15</v>
      </c>
      <c r="Z243" s="295">
        <f>IF('FEN 2019'!A956=1, 'FEN 2019'!J956, 0)</f>
        <v>5000000</v>
      </c>
      <c r="AA243" s="296">
        <f t="shared" si="140"/>
        <v>0.4996926390577156</v>
      </c>
      <c r="AB243" s="295">
        <f>IF('FEN 2019'!A956=1, 'FEN 2019'!L956, 0)</f>
        <v>2299989.38</v>
      </c>
      <c r="AC243" s="296">
        <f t="shared" si="141"/>
        <v>0.22985755261938381</v>
      </c>
      <c r="AD243" s="295">
        <f>IF('FEN 2019'!A956=1, 'FEN 2019'!M956, 0)</f>
        <v>2700010.62</v>
      </c>
      <c r="AE243" s="296">
        <f t="shared" si="142"/>
        <v>0.26983508643833182</v>
      </c>
      <c r="AF243" s="295">
        <f>IF('FEN 2019'!A956=1, 'FEN 2019'!N956, 0)</f>
        <v>5006151</v>
      </c>
      <c r="AG243" s="296">
        <f t="shared" si="143"/>
        <v>0.50030736094228445</v>
      </c>
      <c r="AH243" s="296">
        <f t="shared" si="144"/>
        <v>0.37985755261938381</v>
      </c>
    </row>
    <row r="244" spans="1:34" ht="20.100000000000001" customHeight="1">
      <c r="A244" s="128">
        <v>242</v>
      </c>
      <c r="B244" s="128">
        <f>IF('FEN 2019'!$A959=1,'FEN 2019'!B959, " ")</f>
        <v>2014</v>
      </c>
      <c r="C244" s="128">
        <f>IF('FEN 2019'!$A959=1,'FEN 2019'!C959, " ")</f>
        <v>2018</v>
      </c>
      <c r="D244" s="301" t="str">
        <f t="shared" si="138"/>
        <v xml:space="preserve"> </v>
      </c>
      <c r="E244" s="301" t="str">
        <f t="shared" si="138"/>
        <v xml:space="preserve"> </v>
      </c>
      <c r="F244" s="301" t="str">
        <f t="shared" si="138"/>
        <v xml:space="preserve"> </v>
      </c>
      <c r="G244" s="301" t="str">
        <f t="shared" si="138"/>
        <v>1</v>
      </c>
      <c r="H244" s="301" t="str">
        <f t="shared" si="138"/>
        <v>1</v>
      </c>
      <c r="I244" s="301" t="str">
        <f t="shared" si="138"/>
        <v>1</v>
      </c>
      <c r="J244" s="301" t="str">
        <f t="shared" si="138"/>
        <v>1</v>
      </c>
      <c r="K244" s="301" t="str">
        <f t="shared" si="138"/>
        <v>1</v>
      </c>
      <c r="L244" s="301" t="str">
        <f t="shared" si="138"/>
        <v xml:space="preserve"> </v>
      </c>
      <c r="M244" s="296" t="str">
        <f t="shared" si="119"/>
        <v xml:space="preserve"> </v>
      </c>
      <c r="N244" s="296" t="str">
        <f t="shared" si="120"/>
        <v xml:space="preserve"> </v>
      </c>
      <c r="O244" s="494" t="str">
        <f>IF('FEN 2019'!A959=1,'FEN 2019'!F959," ")</f>
        <v xml:space="preserve">Alimentarea cu apă a reţelelor de canalizare s. Dobruşa,rl. Şoldăneşti                                                     </v>
      </c>
      <c r="P244" s="308" t="s">
        <v>1350</v>
      </c>
      <c r="Q244" s="308" t="s">
        <v>1344</v>
      </c>
      <c r="R244" s="308" t="s">
        <v>1344</v>
      </c>
      <c r="S244" s="306" t="s">
        <v>1350</v>
      </c>
      <c r="T244" s="128" t="str">
        <f>IF('FEN 2019'!A959=1,'FEN 2019'!G959," ")</f>
        <v>Primăria Dobruşa,    r. Şoldaneşti</v>
      </c>
      <c r="U244" s="298" t="str">
        <f>IF('FEN 2019'!A959=1,'FEN 2019'!E959, " ")</f>
        <v>Dobrusa</v>
      </c>
      <c r="V244" s="298" t="str">
        <f>IF('FEN 2019'!A959, 'FEN 2019'!H959, " ")</f>
        <v>Șoldănești</v>
      </c>
      <c r="W244" s="295">
        <f>IF('FEN 2019'!A959=1, 'FEN 2019'!I959, 0)</f>
        <v>9552006</v>
      </c>
      <c r="X244" s="295">
        <f>IF('FEN 2019'!A959=1, 'FEN 2019'!K959, 0)</f>
        <v>1432800.9</v>
      </c>
      <c r="Y244" s="296">
        <f t="shared" si="139"/>
        <v>0.15</v>
      </c>
      <c r="Z244" s="295">
        <f>IF('FEN 2019'!A959=1, 'FEN 2019'!J959, 0)</f>
        <v>8416920</v>
      </c>
      <c r="AA244" s="296">
        <f t="shared" si="140"/>
        <v>0.88116778821118835</v>
      </c>
      <c r="AB244" s="295">
        <f>IF('FEN 2019'!A959=1, 'FEN 2019'!L959, 0)</f>
        <v>6626892</v>
      </c>
      <c r="AC244" s="296">
        <f t="shared" si="141"/>
        <v>0.69376966471754731</v>
      </c>
      <c r="AD244" s="295">
        <f>IF('FEN 2019'!A959=1, 'FEN 2019'!M959, 0)</f>
        <v>1790028</v>
      </c>
      <c r="AE244" s="296">
        <f t="shared" si="142"/>
        <v>0.18739812349364102</v>
      </c>
      <c r="AF244" s="295">
        <f>IF('FEN 2019'!A959=1, 'FEN 2019'!N959, 0)</f>
        <v>1135086</v>
      </c>
      <c r="AG244" s="296">
        <f t="shared" si="143"/>
        <v>0.11883221178881169</v>
      </c>
      <c r="AH244" s="296">
        <f t="shared" si="144"/>
        <v>0.84376966471754733</v>
      </c>
    </row>
    <row r="245" spans="1:34" ht="20.100000000000001" customHeight="1">
      <c r="A245" s="128">
        <v>243</v>
      </c>
      <c r="B245" s="128">
        <f>IF('FEN 2019'!$A966=1,'FEN 2019'!B966, " ")</f>
        <v>2014</v>
      </c>
      <c r="C245" s="128">
        <f>IF('FEN 2019'!$A966=1,'FEN 2019'!C966, " ")</f>
        <v>2018</v>
      </c>
      <c r="D245" s="301" t="str">
        <f t="shared" ref="D245:L252" si="145">IF(AND($B245&gt;=D$2-$C245+$B245,$C245&lt;=D$2+$C245-$B245),"1"," ")</f>
        <v xml:space="preserve"> </v>
      </c>
      <c r="E245" s="301" t="str">
        <f t="shared" si="145"/>
        <v xml:space="preserve"> </v>
      </c>
      <c r="F245" s="301" t="str">
        <f t="shared" si="145"/>
        <v xml:space="preserve"> </v>
      </c>
      <c r="G245" s="301" t="str">
        <f t="shared" si="145"/>
        <v>1</v>
      </c>
      <c r="H245" s="301" t="str">
        <f t="shared" si="145"/>
        <v>1</v>
      </c>
      <c r="I245" s="301" t="str">
        <f t="shared" si="145"/>
        <v>1</v>
      </c>
      <c r="J245" s="301" t="str">
        <f t="shared" si="145"/>
        <v>1</v>
      </c>
      <c r="K245" s="301" t="str">
        <f t="shared" si="145"/>
        <v>1</v>
      </c>
      <c r="L245" s="301" t="str">
        <f t="shared" si="145"/>
        <v xml:space="preserve"> </v>
      </c>
      <c r="M245" s="296" t="str">
        <f t="shared" si="119"/>
        <v xml:space="preserve"> </v>
      </c>
      <c r="N245" s="296" t="str">
        <f t="shared" si="120"/>
        <v xml:space="preserve"> </v>
      </c>
      <c r="O245" s="494" t="str">
        <f>IF('FEN 2019'!A966=1,'FEN 2019'!F966," ")</f>
        <v xml:space="preserve">Alimentarea cu apă potabilă şi canalizare a populaţiei din s. Salcia, rl. Şoldăneşti          </v>
      </c>
      <c r="P245" s="308" t="s">
        <v>1350</v>
      </c>
      <c r="Q245" s="308" t="s">
        <v>1344</v>
      </c>
      <c r="R245" s="308" t="s">
        <v>1344</v>
      </c>
      <c r="S245" s="306" t="s">
        <v>1350</v>
      </c>
      <c r="T245" s="128" t="str">
        <f>IF('FEN 2019'!A966=1,'FEN 2019'!G966," ")</f>
        <v>Primăria Salcia, rl. Şoldăneşti</v>
      </c>
      <c r="U245" s="298" t="str">
        <f>IF('FEN 2019'!A966=1,'FEN 2019'!E966, " ")</f>
        <v>Salcia</v>
      </c>
      <c r="V245" s="298" t="str">
        <f>IF('FEN 2019'!A966, 'FEN 2019'!H966, " ")</f>
        <v>Șoldănești</v>
      </c>
      <c r="W245" s="295">
        <f>IF('FEN 2019'!A966=1, 'FEN 2019'!I966, 0)</f>
        <v>11211760</v>
      </c>
      <c r="X245" s="295">
        <f>IF('FEN 2019'!A966=1, 'FEN 2019'!K966, 0)</f>
        <v>1681764</v>
      </c>
      <c r="Y245" s="296">
        <f t="shared" si="139"/>
        <v>0.15</v>
      </c>
      <c r="Z245" s="295">
        <f>IF('FEN 2019'!A966=1, 'FEN 2019'!J966, 0)</f>
        <v>10836430</v>
      </c>
      <c r="AA245" s="296">
        <f t="shared" si="140"/>
        <v>0.96652354313684918</v>
      </c>
      <c r="AB245" s="295">
        <f>IF('FEN 2019'!A966=1, 'FEN 2019'!L966, 0)</f>
        <v>5980458.2800000003</v>
      </c>
      <c r="AC245" s="296">
        <f t="shared" si="141"/>
        <v>0.53340940940583814</v>
      </c>
      <c r="AD245" s="295">
        <f>IF('FEN 2019'!A966=1, 'FEN 2019'!M966, 0)</f>
        <v>4855971.72</v>
      </c>
      <c r="AE245" s="296">
        <f t="shared" si="142"/>
        <v>0.43311413373101099</v>
      </c>
      <c r="AF245" s="295">
        <f>IF('FEN 2019'!A966=1, 'FEN 2019'!N966, 0)</f>
        <v>375330</v>
      </c>
      <c r="AG245" s="296">
        <f t="shared" si="143"/>
        <v>3.3476456863150837E-2</v>
      </c>
      <c r="AH245" s="296">
        <f t="shared" si="144"/>
        <v>0.68340940940583816</v>
      </c>
    </row>
    <row r="246" spans="1:34" ht="20.100000000000001" customHeight="1">
      <c r="A246" s="128">
        <v>244</v>
      </c>
      <c r="B246" s="128">
        <f>IF('FEN 2019'!$A973=1,'FEN 2019'!B973, " ")</f>
        <v>2015</v>
      </c>
      <c r="C246" s="128">
        <f>IF('FEN 2019'!$A973=1,'FEN 2019'!C973, " ")</f>
        <v>2015</v>
      </c>
      <c r="D246" s="301" t="str">
        <f t="shared" si="145"/>
        <v xml:space="preserve"> </v>
      </c>
      <c r="E246" s="301" t="str">
        <f t="shared" si="145"/>
        <v xml:space="preserve"> </v>
      </c>
      <c r="F246" s="301" t="str">
        <f t="shared" si="145"/>
        <v xml:space="preserve"> </v>
      </c>
      <c r="G246" s="301" t="str">
        <f t="shared" si="145"/>
        <v xml:space="preserve"> </v>
      </c>
      <c r="H246" s="301" t="str">
        <f t="shared" si="145"/>
        <v>1</v>
      </c>
      <c r="I246" s="301" t="str">
        <f t="shared" si="145"/>
        <v xml:space="preserve"> </v>
      </c>
      <c r="J246" s="301" t="str">
        <f t="shared" si="145"/>
        <v xml:space="preserve"> </v>
      </c>
      <c r="K246" s="301" t="str">
        <f t="shared" si="145"/>
        <v xml:space="preserve"> </v>
      </c>
      <c r="L246" s="301" t="str">
        <f t="shared" si="145"/>
        <v xml:space="preserve"> </v>
      </c>
      <c r="M246" s="296" t="str">
        <f t="shared" si="119"/>
        <v xml:space="preserve"> </v>
      </c>
      <c r="N246" s="296">
        <f t="shared" si="120"/>
        <v>0.15</v>
      </c>
      <c r="O246" s="494" t="str">
        <f>IF('FEN 2019'!A973=1,'FEN 2019'!F973," ")</f>
        <v xml:space="preserve">Aprovizionarea cu apă, construcția unei porțiuni de canalizare și conectarea la stația de epurare  </v>
      </c>
      <c r="P246" s="308" t="s">
        <v>1350</v>
      </c>
      <c r="Q246" s="308" t="s">
        <v>1344</v>
      </c>
      <c r="R246" s="308" t="s">
        <v>1344</v>
      </c>
      <c r="S246" s="306" t="s">
        <v>1350</v>
      </c>
      <c r="T246" s="128" t="str">
        <f>IF('FEN 2019'!A973=1,'FEN 2019'!G973," ")</f>
        <v xml:space="preserve">Primăria Tudora, r. Ștefan Vodă </v>
      </c>
      <c r="U246" s="298" t="str">
        <f>IF('FEN 2019'!A973=1,'FEN 2019'!E973, " ")</f>
        <v>Tudora</v>
      </c>
      <c r="V246" s="298" t="str">
        <f>IF('FEN 2019'!A973, 'FEN 2019'!H973, " ")</f>
        <v>Ștefan Vodă</v>
      </c>
      <c r="W246" s="295">
        <f>IF('FEN 2019'!A973=1, 'FEN 2019'!I973, 0)</f>
        <v>712110</v>
      </c>
      <c r="X246" s="295">
        <f>IF('FEN 2019'!A973=1, 'FEN 2019'!K973, 0)</f>
        <v>106816.5</v>
      </c>
      <c r="Y246" s="296">
        <f t="shared" si="139"/>
        <v>0.15</v>
      </c>
      <c r="Z246" s="295">
        <f>IF('FEN 2019'!A973=1, 'FEN 2019'!J973, 0)</f>
        <v>605290</v>
      </c>
      <c r="AA246" s="296">
        <f t="shared" si="140"/>
        <v>0.84999508502899834</v>
      </c>
      <c r="AB246" s="295">
        <f>IF('FEN 2019'!A973=1, 'FEN 2019'!L973, 0)</f>
        <v>0</v>
      </c>
      <c r="AC246" s="296">
        <f t="shared" si="141"/>
        <v>0</v>
      </c>
      <c r="AD246" s="295">
        <f>IF('FEN 2019'!A973=1, 'FEN 2019'!M973, 0)</f>
        <v>605290</v>
      </c>
      <c r="AE246" s="296">
        <f t="shared" si="142"/>
        <v>0.84999508502899834</v>
      </c>
      <c r="AF246" s="295">
        <f>IF('FEN 2019'!A973=1, 'FEN 2019'!N973, 0)</f>
        <v>106820</v>
      </c>
      <c r="AG246" s="296">
        <f t="shared" si="143"/>
        <v>0.15000491497100168</v>
      </c>
      <c r="AH246" s="296">
        <f t="shared" si="144"/>
        <v>0.15</v>
      </c>
    </row>
    <row r="247" spans="1:34" ht="20.100000000000001" customHeight="1">
      <c r="A247" s="128">
        <v>245</v>
      </c>
      <c r="B247" s="128">
        <f>IF('FEN 2019'!$A975=1,'FEN 2019'!B975, " ")</f>
        <v>2011</v>
      </c>
      <c r="C247" s="128">
        <f>IF('FEN 2019'!$A975=1,'FEN 2019'!C975, " ")</f>
        <v>2015</v>
      </c>
      <c r="D247" s="301" t="str">
        <f t="shared" si="145"/>
        <v>1</v>
      </c>
      <c r="E247" s="301" t="str">
        <f t="shared" si="145"/>
        <v>1</v>
      </c>
      <c r="F247" s="301" t="str">
        <f t="shared" si="145"/>
        <v>1</v>
      </c>
      <c r="G247" s="301" t="str">
        <f t="shared" si="145"/>
        <v>1</v>
      </c>
      <c r="H247" s="301" t="str">
        <f t="shared" si="145"/>
        <v>1</v>
      </c>
      <c r="I247" s="301" t="str">
        <f t="shared" si="145"/>
        <v xml:space="preserve"> </v>
      </c>
      <c r="J247" s="301" t="str">
        <f t="shared" si="145"/>
        <v xml:space="preserve"> </v>
      </c>
      <c r="K247" s="301" t="str">
        <f t="shared" si="145"/>
        <v xml:space="preserve"> </v>
      </c>
      <c r="L247" s="301" t="str">
        <f t="shared" si="145"/>
        <v xml:space="preserve"> </v>
      </c>
      <c r="M247" s="296" t="str">
        <f t="shared" si="119"/>
        <v xml:space="preserve"> </v>
      </c>
      <c r="N247" s="296">
        <f t="shared" si="120"/>
        <v>0.27787447025227641</v>
      </c>
      <c r="O247" s="494" t="str">
        <f>IF('FEN 2019'!A975=1,'FEN 2019'!F975," ")</f>
        <v xml:space="preserve">Construcția sistemului de canalizare și a stației de epurare a apelor uzate </v>
      </c>
      <c r="P247" s="308" t="s">
        <v>1350</v>
      </c>
      <c r="Q247" s="308" t="s">
        <v>1350</v>
      </c>
      <c r="R247" s="308" t="s">
        <v>1344</v>
      </c>
      <c r="S247" s="308" t="s">
        <v>1344</v>
      </c>
      <c r="T247" s="128" t="str">
        <f>IF('FEN 2019'!A975=1,'FEN 2019'!G975," ")</f>
        <v>Primăria Cioburciu, r. Ștefan Vodă</v>
      </c>
      <c r="U247" s="298" t="str">
        <f>IF('FEN 2019'!A975=1,'FEN 2019'!E975, " ")</f>
        <v>Cioburciu</v>
      </c>
      <c r="V247" s="298" t="str">
        <f>IF('FEN 2019'!A975, 'FEN 2019'!H975, " ")</f>
        <v>Ștefan Vodă</v>
      </c>
      <c r="W247" s="295">
        <f>IF('FEN 2019'!A975=1, 'FEN 2019'!I975, 0)</f>
        <v>3952237.37</v>
      </c>
      <c r="X247" s="295">
        <f>IF('FEN 2019'!A975=1, 'FEN 2019'!K975, 0)</f>
        <v>592835.60550000006</v>
      </c>
      <c r="Y247" s="296">
        <f t="shared" si="139"/>
        <v>0.15000000000000002</v>
      </c>
      <c r="Z247" s="295">
        <f>IF('FEN 2019'!A975=1, 'FEN 2019'!J975, 0)</f>
        <v>2350500</v>
      </c>
      <c r="AA247" s="296">
        <f t="shared" si="140"/>
        <v>0.59472642454165148</v>
      </c>
      <c r="AB247" s="295">
        <f>IF('FEN 2019'!A975=1, 'FEN 2019'!L975, 0)</f>
        <v>505390.26</v>
      </c>
      <c r="AC247" s="296">
        <f t="shared" si="141"/>
        <v>0.12787447025227636</v>
      </c>
      <c r="AD247" s="295">
        <f>IF('FEN 2019'!A975=1, 'FEN 2019'!M975, 0)</f>
        <v>1845109.74</v>
      </c>
      <c r="AE247" s="296">
        <f t="shared" si="142"/>
        <v>0.46685195428937509</v>
      </c>
      <c r="AF247" s="295">
        <f>IF('FEN 2019'!A975=1, 'FEN 2019'!N975, 0)</f>
        <v>1601737.37</v>
      </c>
      <c r="AG247" s="296">
        <f t="shared" si="143"/>
        <v>0.40527357545834858</v>
      </c>
      <c r="AH247" s="296">
        <f t="shared" si="144"/>
        <v>0.27787447025227641</v>
      </c>
    </row>
    <row r="248" spans="1:34" ht="20.100000000000001" customHeight="1">
      <c r="A248" s="128">
        <v>246</v>
      </c>
      <c r="B248" s="128">
        <f>IF('FEN 2019'!$A978=1,'FEN 2019'!B978, " ")</f>
        <v>2015</v>
      </c>
      <c r="C248" s="128">
        <f>IF('FEN 2019'!$A978=1,'FEN 2019'!C978, " ")</f>
        <v>2016</v>
      </c>
      <c r="D248" s="301" t="str">
        <f t="shared" si="145"/>
        <v xml:space="preserve"> </v>
      </c>
      <c r="E248" s="301" t="str">
        <f t="shared" si="145"/>
        <v xml:space="preserve"> </v>
      </c>
      <c r="F248" s="301" t="str">
        <f t="shared" si="145"/>
        <v xml:space="preserve"> </v>
      </c>
      <c r="G248" s="301" t="str">
        <f t="shared" si="145"/>
        <v xml:space="preserve"> </v>
      </c>
      <c r="H248" s="301" t="str">
        <f t="shared" si="145"/>
        <v>1</v>
      </c>
      <c r="I248" s="301" t="str">
        <f t="shared" si="145"/>
        <v>1</v>
      </c>
      <c r="J248" s="301" t="str">
        <f t="shared" si="145"/>
        <v xml:space="preserve"> </v>
      </c>
      <c r="K248" s="301" t="str">
        <f t="shared" si="145"/>
        <v xml:space="preserve"> </v>
      </c>
      <c r="L248" s="301" t="str">
        <f t="shared" si="145"/>
        <v xml:space="preserve"> </v>
      </c>
      <c r="M248" s="296" t="str">
        <f t="shared" si="119"/>
        <v xml:space="preserve"> </v>
      </c>
      <c r="N248" s="296" t="str">
        <f t="shared" si="120"/>
        <v xml:space="preserve"> </v>
      </c>
      <c r="O248" s="494" t="str">
        <f>IF('FEN 2019'!A978=1,'FEN 2019'!F978," ")</f>
        <v xml:space="preserve">Construcţia apeductului pentru aprovizionarea cu apă a s. Slobozia </v>
      </c>
      <c r="P248" s="308" t="s">
        <v>1350</v>
      </c>
      <c r="Q248" s="308" t="s">
        <v>1344</v>
      </c>
      <c r="R248" s="308" t="s">
        <v>1350</v>
      </c>
      <c r="S248" s="306" t="s">
        <v>1350</v>
      </c>
      <c r="T248" s="128" t="str">
        <f>IF('FEN 2019'!A978=1,'FEN 2019'!G978," ")</f>
        <v>Primăria s. Slobozia, r. Ştefan Vodă</v>
      </c>
      <c r="U248" s="298" t="str">
        <f>IF('FEN 2019'!A978=1,'FEN 2019'!E978, " ")</f>
        <v>Slobozia</v>
      </c>
      <c r="V248" s="298" t="str">
        <f>IF('FEN 2019'!A978, 'FEN 2019'!H978, " ")</f>
        <v>Ștefan Vodă</v>
      </c>
      <c r="W248" s="295">
        <f>IF('FEN 2019'!A978=1, 'FEN 2019'!I978, 0)</f>
        <v>11454469</v>
      </c>
      <c r="X248" s="295">
        <f>IF('FEN 2019'!A978=1, 'FEN 2019'!K978, 0)</f>
        <v>1718170.35</v>
      </c>
      <c r="Y248" s="296">
        <f t="shared" si="139"/>
        <v>0.15</v>
      </c>
      <c r="Z248" s="295">
        <f>IF('FEN 2019'!A978=1, 'FEN 2019'!J978, 0)</f>
        <v>4500000</v>
      </c>
      <c r="AA248" s="296">
        <f t="shared" si="140"/>
        <v>0.39285976504017778</v>
      </c>
      <c r="AB248" s="295">
        <f>IF('FEN 2019'!A978=1, 'FEN 2019'!L978, 0)</f>
        <v>3873772.04</v>
      </c>
      <c r="AC248" s="296">
        <f t="shared" si="141"/>
        <v>0.33818870521191335</v>
      </c>
      <c r="AD248" s="295">
        <f>IF('FEN 2019'!A978=1, 'FEN 2019'!M978, 0)</f>
        <v>626227.96</v>
      </c>
      <c r="AE248" s="296">
        <f t="shared" si="142"/>
        <v>5.4671059828264409E-2</v>
      </c>
      <c r="AF248" s="295">
        <f>IF('FEN 2019'!A978=1, 'FEN 2019'!N978, 0)</f>
        <v>6954469</v>
      </c>
      <c r="AG248" s="296">
        <f t="shared" si="143"/>
        <v>0.60714023495982228</v>
      </c>
      <c r="AH248" s="296">
        <f t="shared" si="144"/>
        <v>0.48818870521191343</v>
      </c>
    </row>
    <row r="249" spans="1:34" ht="20.100000000000001" customHeight="1">
      <c r="A249" s="128">
        <v>247</v>
      </c>
      <c r="B249" s="128">
        <f>IF('FEN 2019'!$A982=1,'FEN 2019'!B982, " ")</f>
        <v>2016</v>
      </c>
      <c r="C249" s="128">
        <f>IF('FEN 2019'!$A982=1,'FEN 2019'!C982, " ")</f>
        <v>2016</v>
      </c>
      <c r="D249" s="301" t="str">
        <f t="shared" si="145"/>
        <v xml:space="preserve"> </v>
      </c>
      <c r="E249" s="301" t="str">
        <f t="shared" si="145"/>
        <v xml:space="preserve"> </v>
      </c>
      <c r="F249" s="301" t="str">
        <f t="shared" si="145"/>
        <v xml:space="preserve"> </v>
      </c>
      <c r="G249" s="301" t="str">
        <f t="shared" si="145"/>
        <v xml:space="preserve"> </v>
      </c>
      <c r="H249" s="301" t="str">
        <f t="shared" si="145"/>
        <v xml:space="preserve"> </v>
      </c>
      <c r="I249" s="301" t="str">
        <f t="shared" si="145"/>
        <v>1</v>
      </c>
      <c r="J249" s="301" t="str">
        <f t="shared" si="145"/>
        <v xml:space="preserve"> </v>
      </c>
      <c r="K249" s="301" t="str">
        <f t="shared" si="145"/>
        <v xml:space="preserve"> </v>
      </c>
      <c r="L249" s="301" t="str">
        <f t="shared" si="145"/>
        <v xml:space="preserve"> </v>
      </c>
      <c r="M249" s="296" t="str">
        <f t="shared" si="119"/>
        <v xml:space="preserve"> </v>
      </c>
      <c r="N249" s="296">
        <f t="shared" si="120"/>
        <v>0.19145130744401467</v>
      </c>
      <c r="O249" s="494" t="str">
        <f>IF('FEN 2019'!A982=1,'FEN 2019'!F982," ")</f>
        <v xml:space="preserve">Construcţia sistemului de canalizare şi instalare a staţiei de epurare s.Palanca r.Ştefan Vodă </v>
      </c>
      <c r="P249" s="308" t="s">
        <v>1350</v>
      </c>
      <c r="Q249" s="308" t="s">
        <v>1350</v>
      </c>
      <c r="R249" s="308" t="s">
        <v>1344</v>
      </c>
      <c r="S249" s="308" t="s">
        <v>1344</v>
      </c>
      <c r="T249" s="128" t="str">
        <f>IF('FEN 2019'!A982=1,'FEN 2019'!G982," ")</f>
        <v>Primăria s. Palanca r. Ştefan Vodă</v>
      </c>
      <c r="U249" s="298" t="str">
        <f>IF('FEN 2019'!A982=1,'FEN 2019'!E982, " ")</f>
        <v>Palanca</v>
      </c>
      <c r="V249" s="298" t="str">
        <f>IF('FEN 2019'!A982, 'FEN 2019'!H982, " ")</f>
        <v>Ștefan Vodă</v>
      </c>
      <c r="W249" s="295">
        <f>IF('FEN 2019'!A982=1, 'FEN 2019'!I982, 0)</f>
        <v>23436950</v>
      </c>
      <c r="X249" s="295">
        <f>IF('FEN 2019'!A982=1, 'FEN 2019'!K982, 0)</f>
        <v>3515542.5</v>
      </c>
      <c r="Y249" s="296">
        <f t="shared" si="139"/>
        <v>0.15</v>
      </c>
      <c r="Z249" s="295">
        <f>IF('FEN 2019'!A982=1, 'FEN 2019'!J982, 0)</f>
        <v>1000000</v>
      </c>
      <c r="AA249" s="296">
        <f t="shared" si="140"/>
        <v>4.266766793460753E-2</v>
      </c>
      <c r="AB249" s="295">
        <f>IF('FEN 2019'!A982=1, 'FEN 2019'!L982, 0)</f>
        <v>971492.22</v>
      </c>
      <c r="AC249" s="296">
        <f t="shared" si="141"/>
        <v>4.1451307444014686E-2</v>
      </c>
      <c r="AD249" s="295">
        <f>IF('FEN 2019'!A982=1, 'FEN 2019'!M982, 0)</f>
        <v>28507.780000000028</v>
      </c>
      <c r="AE249" s="296">
        <f t="shared" si="142"/>
        <v>1.216360490592847E-3</v>
      </c>
      <c r="AF249" s="295">
        <f>IF('FEN 2019'!A982=1, 'FEN 2019'!N982, 0)</f>
        <v>22436950</v>
      </c>
      <c r="AG249" s="296">
        <f t="shared" si="143"/>
        <v>0.95733233206539248</v>
      </c>
      <c r="AH249" s="296">
        <f t="shared" si="144"/>
        <v>0.19145130744401467</v>
      </c>
    </row>
    <row r="250" spans="1:34" ht="20.100000000000001" customHeight="1">
      <c r="A250" s="128">
        <v>248</v>
      </c>
      <c r="B250" s="128">
        <f>IF('FEN 2019'!$A984=1,'FEN 2019'!B984, " ")</f>
        <v>2016</v>
      </c>
      <c r="C250" s="128">
        <f>IF('FEN 2019'!$A984=1,'FEN 2019'!C984, " ")</f>
        <v>2018</v>
      </c>
      <c r="D250" s="301" t="str">
        <f t="shared" si="145"/>
        <v xml:space="preserve"> </v>
      </c>
      <c r="E250" s="301" t="str">
        <f t="shared" si="145"/>
        <v xml:space="preserve"> </v>
      </c>
      <c r="F250" s="301" t="str">
        <f t="shared" si="145"/>
        <v xml:space="preserve"> </v>
      </c>
      <c r="G250" s="301" t="str">
        <f t="shared" si="145"/>
        <v xml:space="preserve"> </v>
      </c>
      <c r="H250" s="301" t="str">
        <f t="shared" si="145"/>
        <v xml:space="preserve"> </v>
      </c>
      <c r="I250" s="301" t="str">
        <f t="shared" si="145"/>
        <v>1</v>
      </c>
      <c r="J250" s="301" t="str">
        <f t="shared" si="145"/>
        <v>1</v>
      </c>
      <c r="K250" s="301" t="str">
        <f t="shared" si="145"/>
        <v>1</v>
      </c>
      <c r="L250" s="301" t="str">
        <f t="shared" si="145"/>
        <v xml:space="preserve"> </v>
      </c>
      <c r="M250" s="296" t="str">
        <f t="shared" si="119"/>
        <v xml:space="preserve"> </v>
      </c>
      <c r="N250" s="296" t="str">
        <f t="shared" si="120"/>
        <v xml:space="preserve"> </v>
      </c>
      <c r="O250" s="494" t="str">
        <f>IF('FEN 2019'!A984=1,'FEN 2019'!F984," ")</f>
        <v xml:space="preserve">Construcția sistemului de canalizare din Ermoclia  </v>
      </c>
      <c r="P250" s="308" t="s">
        <v>1350</v>
      </c>
      <c r="Q250" s="308" t="s">
        <v>1350</v>
      </c>
      <c r="R250" s="308" t="s">
        <v>1344</v>
      </c>
      <c r="S250" s="306" t="s">
        <v>1350</v>
      </c>
      <c r="T250" s="128" t="str">
        <f>IF('FEN 2019'!A984=1,'FEN 2019'!G984," ")</f>
        <v xml:space="preserve">Primăria Ermoclia, r. Stefan Vodă </v>
      </c>
      <c r="U250" s="298" t="str">
        <f>IF('FEN 2019'!A984=1,'FEN 2019'!E984, " ")</f>
        <v>Ermoclia</v>
      </c>
      <c r="V250" s="298" t="str">
        <f>IF('FEN 2019'!A984, 'FEN 2019'!H984, " ")</f>
        <v>Ștefan Vodă</v>
      </c>
      <c r="W250" s="295">
        <f>IF('FEN 2019'!A984=1, 'FEN 2019'!I984, 0)</f>
        <v>4770570</v>
      </c>
      <c r="X250" s="295">
        <f>IF('FEN 2019'!A984=1, 'FEN 2019'!K984, 0)</f>
        <v>715585.5</v>
      </c>
      <c r="Y250" s="296">
        <f t="shared" si="139"/>
        <v>0.15</v>
      </c>
      <c r="Z250" s="295">
        <f>IF('FEN 2019'!A984=1, 'FEN 2019'!J984, 0)</f>
        <v>4098700</v>
      </c>
      <c r="AA250" s="296">
        <f t="shared" si="140"/>
        <v>0.8591635800334132</v>
      </c>
      <c r="AB250" s="295">
        <f>IF('FEN 2019'!A984=1, 'FEN 2019'!L984, 0)</f>
        <v>1309870</v>
      </c>
      <c r="AC250" s="296">
        <f t="shared" si="141"/>
        <v>0.27457305940380289</v>
      </c>
      <c r="AD250" s="295">
        <f>IF('FEN 2019'!A984=1, 'FEN 2019'!M984, 0)</f>
        <v>2788830</v>
      </c>
      <c r="AE250" s="296">
        <f t="shared" si="142"/>
        <v>0.58459052062961026</v>
      </c>
      <c r="AF250" s="295">
        <f>IF('FEN 2019'!A984=1, 'FEN 2019'!N984, 0)</f>
        <v>671870</v>
      </c>
      <c r="AG250" s="296">
        <f t="shared" si="143"/>
        <v>0.1408364199665868</v>
      </c>
      <c r="AH250" s="296">
        <f t="shared" si="144"/>
        <v>0.42457305940380291</v>
      </c>
    </row>
    <row r="251" spans="1:34" ht="20.100000000000001" customHeight="1">
      <c r="A251" s="128">
        <v>249</v>
      </c>
      <c r="B251" s="128">
        <f>IF('FEN 2019'!$A987=1,'FEN 2019'!B987, " ")</f>
        <v>2013</v>
      </c>
      <c r="C251" s="128">
        <f>IF('FEN 2019'!$A987=1,'FEN 2019'!C987, " ")</f>
        <v>2016</v>
      </c>
      <c r="D251" s="301" t="str">
        <f t="shared" si="145"/>
        <v xml:space="preserve"> </v>
      </c>
      <c r="E251" s="301" t="str">
        <f t="shared" si="145"/>
        <v xml:space="preserve"> </v>
      </c>
      <c r="F251" s="301" t="str">
        <f t="shared" si="145"/>
        <v>1</v>
      </c>
      <c r="G251" s="301" t="str">
        <f t="shared" si="145"/>
        <v>1</v>
      </c>
      <c r="H251" s="301" t="str">
        <f t="shared" si="145"/>
        <v>1</v>
      </c>
      <c r="I251" s="301" t="str">
        <f t="shared" si="145"/>
        <v>1</v>
      </c>
      <c r="J251" s="301" t="str">
        <f t="shared" si="145"/>
        <v xml:space="preserve"> </v>
      </c>
      <c r="K251" s="301" t="str">
        <f t="shared" si="145"/>
        <v xml:space="preserve"> </v>
      </c>
      <c r="L251" s="301" t="str">
        <f t="shared" si="145"/>
        <v xml:space="preserve"> </v>
      </c>
      <c r="M251" s="296" t="str">
        <f t="shared" si="119"/>
        <v xml:space="preserve"> </v>
      </c>
      <c r="N251" s="296" t="str">
        <f t="shared" si="120"/>
        <v xml:space="preserve"> </v>
      </c>
      <c r="O251" s="494" t="str">
        <f>IF('FEN 2019'!A987=1,'FEN 2019'!F987," ")</f>
        <v xml:space="preserve">Construcţia apeductului,  reţele de canalizare şi staţiei de epurare în s. Feşteliţa                          </v>
      </c>
      <c r="P251" s="308" t="s">
        <v>1350</v>
      </c>
      <c r="Q251" s="308" t="s">
        <v>1344</v>
      </c>
      <c r="R251" s="308" t="s">
        <v>1344</v>
      </c>
      <c r="S251" s="308" t="s">
        <v>1344</v>
      </c>
      <c r="T251" s="128" t="str">
        <f>IF('FEN 2019'!A987=1,'FEN 2019'!G987," ")</f>
        <v xml:space="preserve">Primăria Feşteliţa, r. Ştefan Vodă             </v>
      </c>
      <c r="U251" s="298" t="str">
        <f>IF('FEN 2019'!A987=1,'FEN 2019'!E987, " ")</f>
        <v>Festelita</v>
      </c>
      <c r="V251" s="298" t="str">
        <f>IF('FEN 2019'!A987, 'FEN 2019'!H987, " ")</f>
        <v>Ștefan Vodă</v>
      </c>
      <c r="W251" s="295">
        <f>IF('FEN 2019'!A987=1, 'FEN 2019'!I987, 0)</f>
        <v>6493799</v>
      </c>
      <c r="X251" s="295">
        <f>IF('FEN 2019'!A987=1, 'FEN 2019'!K987, 0)</f>
        <v>974069.85</v>
      </c>
      <c r="Y251" s="296">
        <f t="shared" si="139"/>
        <v>0.15</v>
      </c>
      <c r="Z251" s="295">
        <f>IF('FEN 2019'!A987=1, 'FEN 2019'!J987, 0)</f>
        <v>5110300</v>
      </c>
      <c r="AA251" s="296">
        <f t="shared" si="140"/>
        <v>0.78695075101646972</v>
      </c>
      <c r="AB251" s="295">
        <f>IF('FEN 2019'!A987=1, 'FEN 2019'!L987, 0)</f>
        <v>2582494.7800000003</v>
      </c>
      <c r="AC251" s="296">
        <f t="shared" si="141"/>
        <v>0.39768628194374361</v>
      </c>
      <c r="AD251" s="295">
        <f>IF('FEN 2019'!A987=1, 'FEN 2019'!M987, 0)</f>
        <v>2527805.2199999997</v>
      </c>
      <c r="AE251" s="296">
        <f t="shared" si="142"/>
        <v>0.3892644690727261</v>
      </c>
      <c r="AF251" s="295">
        <f>IF('FEN 2019'!A987=1, 'FEN 2019'!N987, 0)</f>
        <v>1383499</v>
      </c>
      <c r="AG251" s="296">
        <f t="shared" si="143"/>
        <v>0.21304924898353028</v>
      </c>
      <c r="AH251" s="296">
        <f t="shared" si="144"/>
        <v>0.54768628194374358</v>
      </c>
    </row>
    <row r="252" spans="1:34" ht="20.100000000000001" customHeight="1">
      <c r="A252" s="128">
        <v>250</v>
      </c>
      <c r="B252" s="128">
        <f>IF('FEN 2019'!$A991=1,'FEN 2019'!B991, " ")</f>
        <v>2013</v>
      </c>
      <c r="C252" s="128">
        <f>IF('FEN 2019'!$A991=1,'FEN 2019'!C991, " ")</f>
        <v>2014</v>
      </c>
      <c r="D252" s="301" t="str">
        <f t="shared" si="145"/>
        <v xml:space="preserve"> </v>
      </c>
      <c r="E252" s="301" t="str">
        <f t="shared" si="145"/>
        <v xml:space="preserve"> </v>
      </c>
      <c r="F252" s="301" t="str">
        <f t="shared" si="145"/>
        <v>1</v>
      </c>
      <c r="G252" s="301" t="str">
        <f t="shared" si="145"/>
        <v>1</v>
      </c>
      <c r="H252" s="301" t="str">
        <f t="shared" si="145"/>
        <v xml:space="preserve"> </v>
      </c>
      <c r="I252" s="301" t="str">
        <f t="shared" si="145"/>
        <v xml:space="preserve"> </v>
      </c>
      <c r="J252" s="301" t="str">
        <f t="shared" si="145"/>
        <v xml:space="preserve"> </v>
      </c>
      <c r="K252" s="301" t="str">
        <f t="shared" si="145"/>
        <v xml:space="preserve"> </v>
      </c>
      <c r="L252" s="301" t="str">
        <f t="shared" si="145"/>
        <v xml:space="preserve"> </v>
      </c>
      <c r="M252" s="296" t="str">
        <f t="shared" si="119"/>
        <v xml:space="preserve"> </v>
      </c>
      <c r="N252" s="296" t="str">
        <f t="shared" si="120"/>
        <v xml:space="preserve"> </v>
      </c>
      <c r="O252" s="494" t="str">
        <f>IF('FEN 2019'!A991=1,'FEN 2019'!F991," ")</f>
        <v>Reconstructia apeductului si canalizarii a microraionului de locuinte cu constructii de mai multe nivele</v>
      </c>
      <c r="P252" s="308" t="s">
        <v>1350</v>
      </c>
      <c r="Q252" s="308" t="s">
        <v>1344</v>
      </c>
      <c r="R252" s="308" t="s">
        <v>1344</v>
      </c>
      <c r="S252" s="306" t="s">
        <v>1350</v>
      </c>
      <c r="T252" s="128" t="str">
        <f>IF('FEN 2019'!A991=1,'FEN 2019'!G991," ")</f>
        <v>Primăria s. Olănești, r. Ștefan Vodă</v>
      </c>
      <c r="U252" s="298" t="str">
        <f>IF('FEN 2019'!A991=1,'FEN 2019'!E991, " ")</f>
        <v>Olanesti</v>
      </c>
      <c r="V252" s="298" t="str">
        <f>IF('FEN 2019'!A991, 'FEN 2019'!H991, " ")</f>
        <v>Ștefan Vodă</v>
      </c>
      <c r="W252" s="295">
        <f>IF('FEN 2019'!A991=1, 'FEN 2019'!I991, 0)</f>
        <v>3720001</v>
      </c>
      <c r="X252" s="295">
        <f>IF('FEN 2019'!A991=1, 'FEN 2019'!K991, 0)</f>
        <v>558000.15</v>
      </c>
      <c r="Y252" s="296">
        <f t="shared" si="139"/>
        <v>0.15</v>
      </c>
      <c r="Z252" s="295">
        <f>IF('FEN 2019'!A991=1, 'FEN 2019'!J991, 0)</f>
        <v>2500000</v>
      </c>
      <c r="AA252" s="296">
        <f t="shared" si="140"/>
        <v>0.6720428300960134</v>
      </c>
      <c r="AB252" s="295">
        <f>IF('FEN 2019'!A991=1, 'FEN 2019'!L991, 0)</f>
        <v>1318597.94</v>
      </c>
      <c r="AC252" s="296">
        <f t="shared" si="141"/>
        <v>0.35446171654254932</v>
      </c>
      <c r="AD252" s="295">
        <f>IF('FEN 2019'!A991=1, 'FEN 2019'!M991, 0)</f>
        <v>1181402.06</v>
      </c>
      <c r="AE252" s="296">
        <f t="shared" si="142"/>
        <v>0.31758111355346413</v>
      </c>
      <c r="AF252" s="295">
        <f>IF('FEN 2019'!A991=1, 'FEN 2019'!N991, 0)</f>
        <v>1220001</v>
      </c>
      <c r="AG252" s="296">
        <f t="shared" si="143"/>
        <v>0.3279571699039866</v>
      </c>
      <c r="AH252" s="296">
        <f t="shared" si="144"/>
        <v>0.50446171654254923</v>
      </c>
    </row>
    <row r="253" spans="1:34" ht="20.100000000000001" customHeight="1">
      <c r="A253" s="128">
        <v>251</v>
      </c>
      <c r="B253" s="128">
        <f>IF('FEN 2019'!$A994=1,'FEN 2019'!B994, " ")</f>
        <v>2013</v>
      </c>
      <c r="C253" s="128">
        <f>IF('FEN 2019'!$A994=1,'FEN 2019'!C994, " ")</f>
        <v>2014</v>
      </c>
      <c r="D253" s="301" t="str">
        <f t="shared" ref="D253:L259" si="146">IF(AND($B253&gt;=D$2-$C253+$B253,$C253&lt;=D$2+$C253-$B253),"1"," ")</f>
        <v xml:space="preserve"> </v>
      </c>
      <c r="E253" s="301" t="str">
        <f t="shared" si="146"/>
        <v xml:space="preserve"> </v>
      </c>
      <c r="F253" s="301" t="str">
        <f t="shared" si="146"/>
        <v>1</v>
      </c>
      <c r="G253" s="301" t="str">
        <f t="shared" si="146"/>
        <v>1</v>
      </c>
      <c r="H253" s="301" t="str">
        <f t="shared" si="146"/>
        <v xml:space="preserve"> </v>
      </c>
      <c r="I253" s="301" t="str">
        <f t="shared" si="146"/>
        <v xml:space="preserve"> </v>
      </c>
      <c r="J253" s="301" t="str">
        <f t="shared" si="146"/>
        <v xml:space="preserve"> </v>
      </c>
      <c r="K253" s="301" t="str">
        <f t="shared" si="146"/>
        <v xml:space="preserve"> </v>
      </c>
      <c r="L253" s="301" t="str">
        <f t="shared" si="146"/>
        <v xml:space="preserve"> </v>
      </c>
      <c r="M253" s="296" t="str">
        <f t="shared" si="119"/>
        <v xml:space="preserve"> </v>
      </c>
      <c r="N253" s="296" t="str">
        <f t="shared" si="120"/>
        <v xml:space="preserve"> </v>
      </c>
      <c r="O253" s="494" t="str">
        <f>IF('FEN 2019'!A994=1,'FEN 2019'!F994," ")</f>
        <v>Renovarea si extinderea apeductului</v>
      </c>
      <c r="P253" s="308" t="s">
        <v>1350</v>
      </c>
      <c r="Q253" s="308" t="s">
        <v>1344</v>
      </c>
      <c r="R253" s="308" t="s">
        <v>1350</v>
      </c>
      <c r="S253" s="306" t="s">
        <v>1350</v>
      </c>
      <c r="T253" s="128" t="str">
        <f>IF('FEN 2019'!A994=1,'FEN 2019'!G994," ")</f>
        <v>Primăria s. Caplani, r. Ștefan Vodă</v>
      </c>
      <c r="U253" s="298" t="str">
        <f>IF('FEN 2019'!A994=1,'FEN 2019'!E994, " ")</f>
        <v>Caplani</v>
      </c>
      <c r="V253" s="298" t="str">
        <f>IF('FEN 2019'!A994, 'FEN 2019'!H994, " ")</f>
        <v>Ștefan Vodă</v>
      </c>
      <c r="W253" s="295">
        <f>IF('FEN 2019'!A994=1, 'FEN 2019'!I994, 0)</f>
        <v>5034315.97</v>
      </c>
      <c r="X253" s="295">
        <f>IF('FEN 2019'!A994=1, 'FEN 2019'!K994, 0)</f>
        <v>755147.39549999998</v>
      </c>
      <c r="Y253" s="296">
        <f t="shared" si="139"/>
        <v>0.15</v>
      </c>
      <c r="Z253" s="295">
        <f>IF('FEN 2019'!A994=1, 'FEN 2019'!J994, 0)</f>
        <v>3000000</v>
      </c>
      <c r="AA253" s="296">
        <f t="shared" si="140"/>
        <v>0.59591015301330008</v>
      </c>
      <c r="AB253" s="295">
        <f>IF('FEN 2019'!A994=1, 'FEN 2019'!L994, 0)</f>
        <v>2430040.46</v>
      </c>
      <c r="AC253" s="296">
        <f t="shared" si="141"/>
        <v>0.48269526078237002</v>
      </c>
      <c r="AD253" s="295">
        <f>IF('FEN 2019'!A994=1, 'FEN 2019'!M994, 0)</f>
        <v>569959.54</v>
      </c>
      <c r="AE253" s="296">
        <f t="shared" si="142"/>
        <v>0.11321489223093005</v>
      </c>
      <c r="AF253" s="295">
        <f>IF('FEN 2019'!A994=1, 'FEN 2019'!N994, 0)</f>
        <v>2034315.9699999997</v>
      </c>
      <c r="AG253" s="296">
        <f t="shared" si="143"/>
        <v>0.40408984698669992</v>
      </c>
      <c r="AH253" s="296">
        <f t="shared" si="144"/>
        <v>0.63269526078237004</v>
      </c>
    </row>
    <row r="254" spans="1:34" ht="20.100000000000001" customHeight="1">
      <c r="A254" s="128">
        <v>252</v>
      </c>
      <c r="B254" s="128">
        <f>IF('FEN 2019'!$A997=1,'FEN 2019'!B997, " ")</f>
        <v>2013</v>
      </c>
      <c r="C254" s="128">
        <f>IF('FEN 2019'!$A997=1,'FEN 2019'!C997, " ")</f>
        <v>2016</v>
      </c>
      <c r="D254" s="301" t="str">
        <f t="shared" si="146"/>
        <v xml:space="preserve"> </v>
      </c>
      <c r="E254" s="301" t="str">
        <f t="shared" si="146"/>
        <v xml:space="preserve"> </v>
      </c>
      <c r="F254" s="301" t="str">
        <f t="shared" si="146"/>
        <v>1</v>
      </c>
      <c r="G254" s="301" t="str">
        <f t="shared" si="146"/>
        <v>1</v>
      </c>
      <c r="H254" s="301" t="str">
        <f t="shared" si="146"/>
        <v>1</v>
      </c>
      <c r="I254" s="301" t="str">
        <f t="shared" si="146"/>
        <v>1</v>
      </c>
      <c r="J254" s="301" t="str">
        <f t="shared" si="146"/>
        <v xml:space="preserve"> </v>
      </c>
      <c r="K254" s="301" t="str">
        <f t="shared" si="146"/>
        <v xml:space="preserve"> </v>
      </c>
      <c r="L254" s="301" t="str">
        <f t="shared" si="146"/>
        <v xml:space="preserve"> </v>
      </c>
      <c r="M254" s="296" t="str">
        <f t="shared" si="119"/>
        <v xml:space="preserve"> </v>
      </c>
      <c r="N254" s="296" t="str">
        <f t="shared" si="120"/>
        <v xml:space="preserve"> </v>
      </c>
      <c r="O254" s="494" t="str">
        <f>IF('FEN 2019'!A997=1,'FEN 2019'!F997," ")</f>
        <v>Construcţia sistemului centraliyat de aprovizionare cu apă a s. Albota de Jos</v>
      </c>
      <c r="P254" s="308" t="s">
        <v>1350</v>
      </c>
      <c r="Q254" s="308" t="s">
        <v>1344</v>
      </c>
      <c r="R254" s="308" t="s">
        <v>1350</v>
      </c>
      <c r="S254" s="306" t="s">
        <v>1350</v>
      </c>
      <c r="T254" s="128" t="str">
        <f>IF('FEN 2019'!A997=1,'FEN 2019'!G997," ")</f>
        <v>Primăria Albota de Jos, rl. Taraclia</v>
      </c>
      <c r="U254" s="298" t="str">
        <f>IF('FEN 2019'!A997=1,'FEN 2019'!E997, " ")</f>
        <v>Albota de Jos</v>
      </c>
      <c r="V254" s="298" t="str">
        <f>IF('FEN 2019'!A997, 'FEN 2019'!H997, " ")</f>
        <v>Taraclia</v>
      </c>
      <c r="W254" s="295">
        <f>IF('FEN 2019'!A997=1, 'FEN 2019'!I997, 0)</f>
        <v>6869991</v>
      </c>
      <c r="X254" s="295">
        <f>IF('FEN 2019'!A997=1, 'FEN 2019'!K997, 0)</f>
        <v>1030498.65</v>
      </c>
      <c r="Y254" s="296">
        <f t="shared" si="139"/>
        <v>0.15</v>
      </c>
      <c r="Z254" s="295">
        <f>IF('FEN 2019'!A997=1, 'FEN 2019'!J997, 0)</f>
        <v>4500000</v>
      </c>
      <c r="AA254" s="296">
        <f t="shared" si="140"/>
        <v>0.65502269216946574</v>
      </c>
      <c r="AB254" s="295">
        <f>IF('FEN 2019'!A997=1, 'FEN 2019'!L997, 0)</f>
        <v>4041866.71</v>
      </c>
      <c r="AC254" s="296">
        <f t="shared" si="141"/>
        <v>0.58833653639429806</v>
      </c>
      <c r="AD254" s="295">
        <f>IF('FEN 2019'!A997=1, 'FEN 2019'!M997, 0)</f>
        <v>458133.29000000004</v>
      </c>
      <c r="AE254" s="296">
        <f t="shared" si="142"/>
        <v>6.6686155775167691E-2</v>
      </c>
      <c r="AF254" s="295">
        <f>IF('FEN 2019'!A997=1, 'FEN 2019'!N997, 0)</f>
        <v>2369991</v>
      </c>
      <c r="AG254" s="296">
        <f t="shared" si="143"/>
        <v>0.34497730783053426</v>
      </c>
      <c r="AH254" s="296">
        <f t="shared" si="144"/>
        <v>0.73833653639429808</v>
      </c>
    </row>
    <row r="255" spans="1:34" ht="20.100000000000001" customHeight="1">
      <c r="A255" s="128">
        <v>253</v>
      </c>
      <c r="B255" s="128">
        <f>IF('FEN 2019'!$A1003=1,'FEN 2019'!B1003, " ")</f>
        <v>2014</v>
      </c>
      <c r="C255" s="128">
        <f>IF('FEN 2019'!$A1003=1,'FEN 2019'!C1003, " ")</f>
        <v>2015</v>
      </c>
      <c r="D255" s="301" t="str">
        <f t="shared" si="146"/>
        <v xml:space="preserve"> </v>
      </c>
      <c r="E255" s="301" t="str">
        <f t="shared" si="146"/>
        <v xml:space="preserve"> </v>
      </c>
      <c r="F255" s="301" t="str">
        <f t="shared" si="146"/>
        <v xml:space="preserve"> </v>
      </c>
      <c r="G255" s="301" t="str">
        <f t="shared" si="146"/>
        <v>1</v>
      </c>
      <c r="H255" s="301" t="str">
        <f t="shared" si="146"/>
        <v>1</v>
      </c>
      <c r="I255" s="301" t="str">
        <f t="shared" si="146"/>
        <v xml:space="preserve"> </v>
      </c>
      <c r="J255" s="301" t="str">
        <f t="shared" si="146"/>
        <v xml:space="preserve"> </v>
      </c>
      <c r="K255" s="301" t="str">
        <f t="shared" si="146"/>
        <v xml:space="preserve"> </v>
      </c>
      <c r="L255" s="301" t="str">
        <f t="shared" si="146"/>
        <v xml:space="preserve"> </v>
      </c>
      <c r="M255" s="296">
        <f t="shared" si="119"/>
        <v>0.97980952037197966</v>
      </c>
      <c r="N255" s="296" t="str">
        <f t="shared" si="120"/>
        <v xml:space="preserve"> </v>
      </c>
      <c r="O255" s="494" t="str">
        <f>IF('FEN 2019'!A1003=1,'FEN 2019'!F1003," ")</f>
        <v xml:space="preserve">Construcția sistemului de alimentare cu apă și reabilitarea sondelor arteziene </v>
      </c>
      <c r="P255" s="308" t="s">
        <v>1344</v>
      </c>
      <c r="Q255" s="308" t="s">
        <v>1344</v>
      </c>
      <c r="R255" s="308" t="s">
        <v>1350</v>
      </c>
      <c r="S255" s="306" t="s">
        <v>1350</v>
      </c>
      <c r="T255" s="128" t="str">
        <f>IF('FEN 2019'!A1003=1,'FEN 2019'!G1003," ")</f>
        <v>Primăria Sărătenii Vechi, r. Telenești</v>
      </c>
      <c r="U255" s="298" t="str">
        <f>IF('FEN 2019'!A1003=1,'FEN 2019'!E1003, " ")</f>
        <v>Saratenii Vechi</v>
      </c>
      <c r="V255" s="298" t="str">
        <f>IF('FEN 2019'!A1003, 'FEN 2019'!H1003, " ")</f>
        <v>Telenești</v>
      </c>
      <c r="W255" s="295">
        <f>IF('FEN 2019'!A1003=1, 'FEN 2019'!I1003, 0)</f>
        <v>5928928</v>
      </c>
      <c r="X255" s="295">
        <f>IF('FEN 2019'!A1003=1, 'FEN 2019'!K1003, 0)</f>
        <v>889339.2</v>
      </c>
      <c r="Y255" s="296">
        <f t="shared" ref="Y255:Y269" si="147">X255/W255</f>
        <v>0.15</v>
      </c>
      <c r="Z255" s="295">
        <f>IF('FEN 2019'!A1003=1, 'FEN 2019'!J1003, 0)</f>
        <v>5133201</v>
      </c>
      <c r="AA255" s="296">
        <f t="shared" ref="AA255:AA269" si="148">Z255/W255</f>
        <v>0.8657890600121978</v>
      </c>
      <c r="AB255" s="295">
        <f>IF('FEN 2019'!A1003=1, 'FEN 2019'!L1003, 0)</f>
        <v>4919880.9000000004</v>
      </c>
      <c r="AC255" s="296">
        <f t="shared" ref="AC255:AC269" si="149">AB255/W255</f>
        <v>0.82980952037197964</v>
      </c>
      <c r="AD255" s="295">
        <f>IF('FEN 2019'!A1003=1, 'FEN 2019'!M1003, 0)</f>
        <v>213320.09999999963</v>
      </c>
      <c r="AE255" s="296">
        <f t="shared" ref="AE255:AE269" si="150">AD255/W255</f>
        <v>3.5979539640218203E-2</v>
      </c>
      <c r="AF255" s="295">
        <f>IF('FEN 2019'!A1003=1, 'FEN 2019'!N1003, 0)</f>
        <v>795727</v>
      </c>
      <c r="AG255" s="296">
        <f t="shared" ref="AG255:AG269" si="151">AF255/W255</f>
        <v>0.13421093998780217</v>
      </c>
      <c r="AH255" s="296">
        <f t="shared" ref="AH255:AH269" si="152">(AB255+X255)/W255</f>
        <v>0.97980952037197966</v>
      </c>
    </row>
    <row r="256" spans="1:34" ht="20.100000000000001" customHeight="1">
      <c r="A256" s="128">
        <v>254</v>
      </c>
      <c r="B256" s="128">
        <f>IF('FEN 2019'!$A1006=1,'FEN 2019'!B1006, " ")</f>
        <v>2015</v>
      </c>
      <c r="C256" s="128">
        <f>IF('FEN 2019'!$A1006=1,'FEN 2019'!C1006, " ")</f>
        <v>2019</v>
      </c>
      <c r="D256" s="301" t="str">
        <f t="shared" si="146"/>
        <v xml:space="preserve"> </v>
      </c>
      <c r="E256" s="301" t="str">
        <f t="shared" si="146"/>
        <v xml:space="preserve"> </v>
      </c>
      <c r="F256" s="301" t="str">
        <f t="shared" si="146"/>
        <v xml:space="preserve"> </v>
      </c>
      <c r="G256" s="301" t="str">
        <f t="shared" si="146"/>
        <v xml:space="preserve"> </v>
      </c>
      <c r="H256" s="301" t="str">
        <f t="shared" si="146"/>
        <v>1</v>
      </c>
      <c r="I256" s="301" t="str">
        <f t="shared" si="146"/>
        <v>1</v>
      </c>
      <c r="J256" s="301" t="str">
        <f t="shared" si="146"/>
        <v>1</v>
      </c>
      <c r="K256" s="301" t="str">
        <f t="shared" si="146"/>
        <v>1</v>
      </c>
      <c r="L256" s="301" t="str">
        <f t="shared" si="146"/>
        <v>1</v>
      </c>
      <c r="M256" s="296" t="str">
        <f t="shared" si="119"/>
        <v xml:space="preserve"> </v>
      </c>
      <c r="N256" s="296" t="str">
        <f t="shared" si="120"/>
        <v xml:space="preserve"> </v>
      </c>
      <c r="O256" s="494" t="str">
        <f>IF('FEN 2019'!A1006=1,'FEN 2019'!F1006," ")</f>
        <v xml:space="preserve">Evacuarea şi epurarea apelor uzate din s. Verejeni, r. Teleneşti                                           </v>
      </c>
      <c r="P256" s="308" t="s">
        <v>1350</v>
      </c>
      <c r="Q256" s="308" t="s">
        <v>1350</v>
      </c>
      <c r="R256" s="308" t="s">
        <v>1344</v>
      </c>
      <c r="S256" s="308" t="s">
        <v>1344</v>
      </c>
      <c r="T256" s="128" t="str">
        <f>IF('FEN 2019'!A1006=1,'FEN 2019'!G1006," ")</f>
        <v>Primăria Verejeni, r. Teleneşti</v>
      </c>
      <c r="U256" s="298" t="str">
        <f>IF('FEN 2019'!A1006=1,'FEN 2019'!E1006, " ")</f>
        <v>Verejeni</v>
      </c>
      <c r="V256" s="298" t="str">
        <f>IF('FEN 2019'!A1006, 'FEN 2019'!H1006, " ")</f>
        <v>Telenești</v>
      </c>
      <c r="W256" s="295">
        <f>IF('FEN 2019'!A1006=1, 'FEN 2019'!I1006, 0)</f>
        <v>10451540</v>
      </c>
      <c r="X256" s="295">
        <f>IF('FEN 2019'!A1006=1, 'FEN 2019'!K1006, 0)</f>
        <v>1567731</v>
      </c>
      <c r="Y256" s="296">
        <f t="shared" si="147"/>
        <v>0.15</v>
      </c>
      <c r="Z256" s="295">
        <f>IF('FEN 2019'!A1006=1, 'FEN 2019'!J1006, 0)</f>
        <v>5000000</v>
      </c>
      <c r="AA256" s="296">
        <f t="shared" si="148"/>
        <v>0.47839839870487988</v>
      </c>
      <c r="AB256" s="295">
        <f>IF('FEN 2019'!A1006=1, 'FEN 2019'!L1006, 0)</f>
        <v>1956174.83</v>
      </c>
      <c r="AC256" s="296">
        <f t="shared" si="149"/>
        <v>0.18716618125175813</v>
      </c>
      <c r="AD256" s="295">
        <f>IF('FEN 2019'!A1006=1, 'FEN 2019'!M1006, 0)</f>
        <v>3043825.17</v>
      </c>
      <c r="AE256" s="296">
        <f t="shared" si="150"/>
        <v>0.29123221745312172</v>
      </c>
      <c r="AF256" s="295">
        <f>IF('FEN 2019'!A1006=1, 'FEN 2019'!N1006, 0)</f>
        <v>5451540</v>
      </c>
      <c r="AG256" s="296">
        <f t="shared" si="151"/>
        <v>0.52160160129512012</v>
      </c>
      <c r="AH256" s="296">
        <f t="shared" si="152"/>
        <v>0.33716618125175812</v>
      </c>
    </row>
    <row r="257" spans="1:34" ht="20.100000000000001" customHeight="1">
      <c r="A257" s="128">
        <v>255</v>
      </c>
      <c r="B257" s="128">
        <f>IF('FEN 2019'!$A1009=1,'FEN 2019'!B1009, " ")</f>
        <v>2018</v>
      </c>
      <c r="C257" s="128">
        <f>IF('FEN 2019'!$A1009=1,'FEN 2019'!C1009, " ")</f>
        <v>2018</v>
      </c>
      <c r="D257" s="301" t="str">
        <f t="shared" si="146"/>
        <v xml:space="preserve"> </v>
      </c>
      <c r="E257" s="301" t="str">
        <f t="shared" si="146"/>
        <v xml:space="preserve"> </v>
      </c>
      <c r="F257" s="301" t="str">
        <f t="shared" si="146"/>
        <v xml:space="preserve"> </v>
      </c>
      <c r="G257" s="301" t="str">
        <f t="shared" si="146"/>
        <v xml:space="preserve"> </v>
      </c>
      <c r="H257" s="301" t="str">
        <f t="shared" si="146"/>
        <v xml:space="preserve"> </v>
      </c>
      <c r="I257" s="301" t="str">
        <f t="shared" si="146"/>
        <v xml:space="preserve"> </v>
      </c>
      <c r="J257" s="301" t="str">
        <f t="shared" si="146"/>
        <v xml:space="preserve"> </v>
      </c>
      <c r="K257" s="301" t="str">
        <f t="shared" si="146"/>
        <v>1</v>
      </c>
      <c r="L257" s="301" t="str">
        <f t="shared" si="146"/>
        <v xml:space="preserve"> </v>
      </c>
      <c r="M257" s="296">
        <f t="shared" si="119"/>
        <v>1.0757010976381118</v>
      </c>
      <c r="N257" s="296" t="str">
        <f t="shared" si="120"/>
        <v xml:space="preserve"> </v>
      </c>
      <c r="O257" s="494" t="str">
        <f>IF('FEN 2019'!A1009=1,'FEN 2019'!F1009," ")</f>
        <v xml:space="preserve">Constructia turnului de apa      </v>
      </c>
      <c r="P257" s="308" t="s">
        <v>1350</v>
      </c>
      <c r="Q257" s="308" t="s">
        <v>1344</v>
      </c>
      <c r="R257" s="308" t="s">
        <v>1350</v>
      </c>
      <c r="S257" s="306" t="s">
        <v>1350</v>
      </c>
      <c r="T257" s="128" t="str">
        <f>IF('FEN 2019'!A1009=1,'FEN 2019'!G1009," ")</f>
        <v>Primăria Pistruieni, rl. Telenești</v>
      </c>
      <c r="U257" s="298" t="str">
        <f>IF('FEN 2019'!A1009=1,'FEN 2019'!E1009, " ")</f>
        <v>Pistruieni</v>
      </c>
      <c r="V257" s="298" t="str">
        <f>IF('FEN 2019'!A1009, 'FEN 2019'!H1009, " ")</f>
        <v>Telenești</v>
      </c>
      <c r="W257" s="295">
        <f>IF('FEN 2019'!A1009=1, 'FEN 2019'!I1009, 0)</f>
        <v>346013.86</v>
      </c>
      <c r="X257" s="295">
        <f>IF('FEN 2019'!A1009=1, 'FEN 2019'!K1009, 0)</f>
        <v>51902.078999999998</v>
      </c>
      <c r="Y257" s="296">
        <f t="shared" si="147"/>
        <v>0.15</v>
      </c>
      <c r="Z257" s="295">
        <f>IF('FEN 2019'!A1009=1, 'FEN 2019'!J1009, 0)</f>
        <v>328185</v>
      </c>
      <c r="AA257" s="296">
        <f t="shared" si="148"/>
        <v>0.9484735669259029</v>
      </c>
      <c r="AB257" s="295">
        <f>IF('FEN 2019'!A1009=1, 'FEN 2019'!L1009, 0)</f>
        <v>320305.40999999997</v>
      </c>
      <c r="AC257" s="296">
        <f t="shared" si="149"/>
        <v>0.92570109763811192</v>
      </c>
      <c r="AD257" s="295">
        <f>IF('FEN 2019'!A1009=1, 'FEN 2019'!M1009, 0)</f>
        <v>7879.5900000000256</v>
      </c>
      <c r="AE257" s="296">
        <f t="shared" si="150"/>
        <v>2.2772469287791031E-2</v>
      </c>
      <c r="AF257" s="295">
        <f>IF('FEN 2019'!A1009=1, 'FEN 2019'!N1009, 0)</f>
        <v>0</v>
      </c>
      <c r="AG257" s="296">
        <f t="shared" si="151"/>
        <v>0</v>
      </c>
      <c r="AH257" s="296">
        <f t="shared" si="152"/>
        <v>1.0757010976381118</v>
      </c>
    </row>
    <row r="258" spans="1:34" ht="20.100000000000001" customHeight="1">
      <c r="A258" s="128">
        <v>256</v>
      </c>
      <c r="B258" s="128">
        <f>IF('FEN 2019'!$A1011=1,'FEN 2019'!B1011, " ")</f>
        <v>2014</v>
      </c>
      <c r="C258" s="128">
        <f>IF('FEN 2019'!$A1011=1,'FEN 2019'!C1011, " ")</f>
        <v>2018</v>
      </c>
      <c r="D258" s="301" t="str">
        <f t="shared" si="146"/>
        <v xml:space="preserve"> </v>
      </c>
      <c r="E258" s="301" t="str">
        <f t="shared" si="146"/>
        <v xml:space="preserve"> </v>
      </c>
      <c r="F258" s="301" t="str">
        <f t="shared" si="146"/>
        <v xml:space="preserve"> </v>
      </c>
      <c r="G258" s="301" t="str">
        <f t="shared" si="146"/>
        <v>1</v>
      </c>
      <c r="H258" s="301" t="str">
        <f t="shared" si="146"/>
        <v>1</v>
      </c>
      <c r="I258" s="301" t="str">
        <f t="shared" si="146"/>
        <v>1</v>
      </c>
      <c r="J258" s="301" t="str">
        <f t="shared" si="146"/>
        <v>1</v>
      </c>
      <c r="K258" s="301" t="str">
        <f t="shared" si="146"/>
        <v>1</v>
      </c>
      <c r="L258" s="301" t="str">
        <f t="shared" si="146"/>
        <v xml:space="preserve"> </v>
      </c>
      <c r="M258" s="296">
        <f t="shared" si="119"/>
        <v>0.99159663151498434</v>
      </c>
      <c r="N258" s="296" t="str">
        <f t="shared" si="120"/>
        <v xml:space="preserve"> </v>
      </c>
      <c r="O258" s="494" t="str">
        <f>IF('FEN 2019'!A1011=1,'FEN 2019'!F1011," ")</f>
        <v xml:space="preserve">Renovarea şi modernizarea sistemului existent de alimentare cu apă a s. Ciulucani, rl. Teleneşti                                          </v>
      </c>
      <c r="P258" s="308" t="s">
        <v>1350</v>
      </c>
      <c r="Q258" s="308" t="s">
        <v>1344</v>
      </c>
      <c r="R258" s="308" t="s">
        <v>1350</v>
      </c>
      <c r="S258" s="306" t="s">
        <v>1350</v>
      </c>
      <c r="T258" s="128" t="str">
        <f>IF('FEN 2019'!A1011=1,'FEN 2019'!G1011," ")</f>
        <v>Primăria Ciulucani, rl. Teleneşti</v>
      </c>
      <c r="U258" s="298" t="str">
        <f>IF('FEN 2019'!A1011=1,'FEN 2019'!E1011, " ")</f>
        <v>Ciucalani</v>
      </c>
      <c r="V258" s="298" t="str">
        <f>IF('FEN 2019'!A1011, 'FEN 2019'!H1011, " ")</f>
        <v>Telenești</v>
      </c>
      <c r="W258" s="295">
        <f>IF('FEN 2019'!A1011=1, 'FEN 2019'!I1011, 0)</f>
        <v>8873544</v>
      </c>
      <c r="X258" s="295">
        <f>IF('FEN 2019'!A1011=1, 'FEN 2019'!K1011, 0)</f>
        <v>1331031.6000000001</v>
      </c>
      <c r="Y258" s="296">
        <f t="shared" si="147"/>
        <v>0.15000000000000002</v>
      </c>
      <c r="Z258" s="295">
        <f>IF('FEN 2019'!A1011=1, 'FEN 2019'!J1011, 0)</f>
        <v>8123027</v>
      </c>
      <c r="AA258" s="296">
        <f t="shared" si="148"/>
        <v>0.91542082847619843</v>
      </c>
      <c r="AB258" s="295">
        <f>IF('FEN 2019'!A1011=1, 'FEN 2019'!L1011, 0)</f>
        <v>7467944.7400000002</v>
      </c>
      <c r="AC258" s="296">
        <f t="shared" si="149"/>
        <v>0.84159663151498432</v>
      </c>
      <c r="AD258" s="295">
        <f>IF('FEN 2019'!A1011=1, 'FEN 2019'!M1011, 0)</f>
        <v>655082.25999999978</v>
      </c>
      <c r="AE258" s="296">
        <f t="shared" si="150"/>
        <v>7.3824196961214117E-2</v>
      </c>
      <c r="AF258" s="295">
        <f>IF('FEN 2019'!A1011=1, 'FEN 2019'!N1011, 0)</f>
        <v>0</v>
      </c>
      <c r="AG258" s="296">
        <f t="shared" si="151"/>
        <v>0</v>
      </c>
      <c r="AH258" s="296">
        <f t="shared" si="152"/>
        <v>0.99159663151498434</v>
      </c>
    </row>
    <row r="259" spans="1:34" ht="20.100000000000001" customHeight="1">
      <c r="A259" s="128">
        <v>257</v>
      </c>
      <c r="B259" s="128">
        <f>IF('FEN 2019'!$A1017=1,'FEN 2019'!B1017, " ")</f>
        <v>2012</v>
      </c>
      <c r="C259" s="128">
        <f>IF('FEN 2019'!$A1017=1,'FEN 2019'!C1017, " ")</f>
        <v>2018</v>
      </c>
      <c r="D259" s="301" t="str">
        <f t="shared" si="146"/>
        <v xml:space="preserve"> </v>
      </c>
      <c r="E259" s="301" t="str">
        <f t="shared" si="146"/>
        <v>1</v>
      </c>
      <c r="F259" s="301" t="str">
        <f t="shared" si="146"/>
        <v>1</v>
      </c>
      <c r="G259" s="301" t="str">
        <f t="shared" si="146"/>
        <v>1</v>
      </c>
      <c r="H259" s="301" t="str">
        <f t="shared" si="146"/>
        <v>1</v>
      </c>
      <c r="I259" s="301" t="str">
        <f t="shared" si="146"/>
        <v>1</v>
      </c>
      <c r="J259" s="301" t="str">
        <f t="shared" si="146"/>
        <v>1</v>
      </c>
      <c r="K259" s="301" t="str">
        <f t="shared" si="146"/>
        <v>1</v>
      </c>
      <c r="L259" s="301" t="str">
        <f t="shared" si="146"/>
        <v xml:space="preserve"> </v>
      </c>
      <c r="M259" s="296">
        <f t="shared" ref="M259:M278" si="153">IF(AH259&gt;0.9, AH259, " ")</f>
        <v>0.99486343956080281</v>
      </c>
      <c r="N259" s="296" t="str">
        <f t="shared" si="120"/>
        <v xml:space="preserve"> </v>
      </c>
      <c r="O259" s="494" t="str">
        <f>IF('FEN 2019'!A1017=1,'FEN 2019'!F1017," ")</f>
        <v xml:space="preserve">Reconstrucția apeductului în com. Ratuș. Schimbarea turnului de apă din s. Zăicanii Noi, com.Ratuș </v>
      </c>
      <c r="P259" s="308" t="s">
        <v>1350</v>
      </c>
      <c r="Q259" s="308" t="s">
        <v>1344</v>
      </c>
      <c r="R259" s="308" t="s">
        <v>1350</v>
      </c>
      <c r="S259" s="306" t="s">
        <v>1350</v>
      </c>
      <c r="T259" s="128" t="str">
        <f>IF('FEN 2019'!A1017=1,'FEN 2019'!G1017," ")</f>
        <v>Primăria Ratuș, r.Telenești</v>
      </c>
      <c r="U259" s="298" t="str">
        <f>IF('FEN 2019'!A1017=1,'FEN 2019'!E1017, " ")</f>
        <v>Ratus</v>
      </c>
      <c r="V259" s="298" t="str">
        <f>IF('FEN 2019'!A1017, 'FEN 2019'!H1017, " ")</f>
        <v>Telenești</v>
      </c>
      <c r="W259" s="295">
        <f>IF('FEN 2019'!A1017=1, 'FEN 2019'!I1017, 0)</f>
        <v>3784482.19</v>
      </c>
      <c r="X259" s="295">
        <f>IF('FEN 2019'!A1017=1, 'FEN 2019'!K1017, 0)</f>
        <v>567672.32850000006</v>
      </c>
      <c r="Y259" s="296">
        <f t="shared" si="147"/>
        <v>0.15000000000000002</v>
      </c>
      <c r="Z259" s="295">
        <f>IF('FEN 2019'!A1017=1, 'FEN 2019'!J1017, 0)</f>
        <v>3334937</v>
      </c>
      <c r="AA259" s="296">
        <f t="shared" si="148"/>
        <v>0.88121355381513899</v>
      </c>
      <c r="AB259" s="295">
        <f>IF('FEN 2019'!A1017=1, 'FEN 2019'!L1017, 0)</f>
        <v>3197370.6399999997</v>
      </c>
      <c r="AC259" s="296">
        <f t="shared" si="149"/>
        <v>0.84486343956080279</v>
      </c>
      <c r="AD259" s="295">
        <f>IF('FEN 2019'!A1017=1, 'FEN 2019'!M1017, 0)</f>
        <v>137566.36000000034</v>
      </c>
      <c r="AE259" s="296">
        <f t="shared" si="150"/>
        <v>3.6350114254336159E-2</v>
      </c>
      <c r="AF259" s="295">
        <f>IF('FEN 2019'!A1017=1, 'FEN 2019'!N1017, 0)</f>
        <v>449545.18999999994</v>
      </c>
      <c r="AG259" s="296">
        <f t="shared" si="151"/>
        <v>0.11878644618486102</v>
      </c>
      <c r="AH259" s="296">
        <f t="shared" si="152"/>
        <v>0.99486343956080281</v>
      </c>
    </row>
    <row r="260" spans="1:34" ht="20.100000000000001" customHeight="1">
      <c r="A260" s="128">
        <v>258</v>
      </c>
      <c r="B260" s="128">
        <f>IF('FEN 2019'!$A1025=1,'FEN 2019'!B1025, " ")</f>
        <v>2012</v>
      </c>
      <c r="C260" s="128">
        <f>IF('FEN 2019'!$A1025=1,'FEN 2019'!C1025, " ")</f>
        <v>2018</v>
      </c>
      <c r="D260" s="301" t="str">
        <f t="shared" ref="D260:L265" si="154">IF(AND($B260&gt;=D$2-$C260+$B260,$C260&lt;=D$2+$C260-$B260),"1"," ")</f>
        <v xml:space="preserve"> </v>
      </c>
      <c r="E260" s="301" t="str">
        <f t="shared" si="154"/>
        <v>1</v>
      </c>
      <c r="F260" s="301" t="str">
        <f t="shared" si="154"/>
        <v>1</v>
      </c>
      <c r="G260" s="301" t="str">
        <f t="shared" si="154"/>
        <v>1</v>
      </c>
      <c r="H260" s="301" t="str">
        <f t="shared" si="154"/>
        <v>1</v>
      </c>
      <c r="I260" s="301" t="str">
        <f t="shared" si="154"/>
        <v>1</v>
      </c>
      <c r="J260" s="301" t="str">
        <f t="shared" si="154"/>
        <v>1</v>
      </c>
      <c r="K260" s="301" t="str">
        <f t="shared" si="154"/>
        <v>1</v>
      </c>
      <c r="L260" s="301" t="str">
        <f t="shared" si="154"/>
        <v xml:space="preserve"> </v>
      </c>
      <c r="M260" s="296" t="str">
        <f t="shared" si="153"/>
        <v xml:space="preserve"> </v>
      </c>
      <c r="N260" s="296" t="str">
        <f t="shared" ref="N260:N278" si="155">IF(AH260&lt;0.3, AH260, " ")</f>
        <v xml:space="preserve"> </v>
      </c>
      <c r="O260" s="494" t="str">
        <f>IF('FEN 2019'!A1025=1,'FEN 2019'!F1025," ")</f>
        <v xml:space="preserve">Aprovizonarea cu apa si canalizare  </v>
      </c>
      <c r="P260" s="308" t="s">
        <v>1350</v>
      </c>
      <c r="Q260" s="308" t="s">
        <v>1344</v>
      </c>
      <c r="R260" s="308" t="s">
        <v>1344</v>
      </c>
      <c r="S260" s="306" t="s">
        <v>1350</v>
      </c>
      <c r="T260" s="128" t="str">
        <f>IF('FEN 2019'!A1025=1,'FEN 2019'!G1025," ")</f>
        <v>Primaria Bogzesti Telenesti</v>
      </c>
      <c r="U260" s="298" t="str">
        <f>IF('FEN 2019'!A1025=1,'FEN 2019'!E1025, " ")</f>
        <v>Bogzesti</v>
      </c>
      <c r="V260" s="298" t="str">
        <f>IF('FEN 2019'!A1025, 'FEN 2019'!H1025, " ")</f>
        <v>Telenești</v>
      </c>
      <c r="W260" s="295">
        <f>IF('FEN 2019'!A1025=1, 'FEN 2019'!I1025, 0)</f>
        <v>12250000</v>
      </c>
      <c r="X260" s="295">
        <f>IF('FEN 2019'!A1025=1, 'FEN 2019'!K1025, 0)</f>
        <v>1837500</v>
      </c>
      <c r="Y260" s="296">
        <f t="shared" si="147"/>
        <v>0.15</v>
      </c>
      <c r="Z260" s="295">
        <f>IF('FEN 2019'!A1025=1, 'FEN 2019'!J1025, 0)</f>
        <v>11044910</v>
      </c>
      <c r="AA260" s="296">
        <f t="shared" si="148"/>
        <v>0.90162530612244896</v>
      </c>
      <c r="AB260" s="295">
        <f>IF('FEN 2019'!A1025=1, 'FEN 2019'!L1025, 0)</f>
        <v>6845503.0899999999</v>
      </c>
      <c r="AC260" s="296">
        <f t="shared" si="149"/>
        <v>0.55881657877551016</v>
      </c>
      <c r="AD260" s="295">
        <f>IF('FEN 2019'!A1025=1, 'FEN 2019'!M1025, 0)</f>
        <v>4199406.91</v>
      </c>
      <c r="AE260" s="296">
        <f t="shared" si="150"/>
        <v>0.34280872734693879</v>
      </c>
      <c r="AF260" s="295">
        <f>IF('FEN 2019'!A1025=1, 'FEN 2019'!N1025, 0)</f>
        <v>1205090</v>
      </c>
      <c r="AG260" s="296">
        <f t="shared" si="151"/>
        <v>9.8374693877551017E-2</v>
      </c>
      <c r="AH260" s="296">
        <f t="shared" si="152"/>
        <v>0.70881657877551019</v>
      </c>
    </row>
    <row r="261" spans="1:34" ht="20.100000000000001" customHeight="1">
      <c r="A261" s="128">
        <v>259</v>
      </c>
      <c r="B261" s="128">
        <f>IF('FEN 2019'!$A1031=1,'FEN 2019'!B1031, " ")</f>
        <v>2014</v>
      </c>
      <c r="C261" s="128">
        <f>IF('FEN 2019'!$A1031=1,'FEN 2019'!C1031, " ")</f>
        <v>2015</v>
      </c>
      <c r="D261" s="301" t="str">
        <f t="shared" si="154"/>
        <v xml:space="preserve"> </v>
      </c>
      <c r="E261" s="301" t="str">
        <f t="shared" si="154"/>
        <v xml:space="preserve"> </v>
      </c>
      <c r="F261" s="301" t="str">
        <f t="shared" si="154"/>
        <v xml:space="preserve"> </v>
      </c>
      <c r="G261" s="301" t="str">
        <f t="shared" si="154"/>
        <v>1</v>
      </c>
      <c r="H261" s="301" t="str">
        <f t="shared" si="154"/>
        <v>1</v>
      </c>
      <c r="I261" s="301" t="str">
        <f t="shared" si="154"/>
        <v xml:space="preserve"> </v>
      </c>
      <c r="J261" s="301" t="str">
        <f t="shared" si="154"/>
        <v xml:space="preserve"> </v>
      </c>
      <c r="K261" s="301" t="str">
        <f t="shared" si="154"/>
        <v xml:space="preserve"> </v>
      </c>
      <c r="L261" s="301" t="str">
        <f t="shared" si="154"/>
        <v xml:space="preserve"> </v>
      </c>
      <c r="M261" s="296" t="str">
        <f t="shared" si="153"/>
        <v xml:space="preserve"> </v>
      </c>
      <c r="N261" s="296" t="str">
        <f t="shared" si="155"/>
        <v xml:space="preserve"> </v>
      </c>
      <c r="O261" s="494" t="str">
        <f>IF('FEN 2019'!A1031=1,'FEN 2019'!F1031," ")</f>
        <v>Alimentarea cu apă a comunei Pîrlița</v>
      </c>
      <c r="P261" s="308" t="s">
        <v>1350</v>
      </c>
      <c r="Q261" s="308" t="s">
        <v>1344</v>
      </c>
      <c r="R261" s="308" t="s">
        <v>1350</v>
      </c>
      <c r="S261" s="306" t="s">
        <v>1350</v>
      </c>
      <c r="T261" s="128" t="str">
        <f>IF('FEN 2019'!A1031=1,'FEN 2019'!G1031," ")</f>
        <v>Primăria Pîrlița, r. Ungheni</v>
      </c>
      <c r="U261" s="298" t="str">
        <f>IF('FEN 2019'!A1031=1,'FEN 2019'!E1031, " ")</f>
        <v>Pirlita</v>
      </c>
      <c r="V261" s="298" t="str">
        <f>IF('FEN 2019'!A1031, 'FEN 2019'!H1031, " ")</f>
        <v>Ungheni</v>
      </c>
      <c r="W261" s="295">
        <f>IF('FEN 2019'!A1031=1, 'FEN 2019'!I1031, 0)</f>
        <v>12593763</v>
      </c>
      <c r="X261" s="295">
        <f>IF('FEN 2019'!A1031=1, 'FEN 2019'!K1031, 0)</f>
        <v>1889064.45</v>
      </c>
      <c r="Y261" s="296">
        <f t="shared" si="147"/>
        <v>0.15</v>
      </c>
      <c r="Z261" s="295">
        <f>IF('FEN 2019'!A1031=1, 'FEN 2019'!J1031, 0)</f>
        <v>4000000</v>
      </c>
      <c r="AA261" s="296">
        <f t="shared" si="148"/>
        <v>0.31761753814169758</v>
      </c>
      <c r="AB261" s="295">
        <f>IF('FEN 2019'!A1031=1, 'FEN 2019'!L1031, 0)</f>
        <v>3543206.18</v>
      </c>
      <c r="AC261" s="296">
        <f t="shared" si="149"/>
        <v>0.2813461060050122</v>
      </c>
      <c r="AD261" s="295">
        <f>IF('FEN 2019'!A1031=1, 'FEN 2019'!M1031, 0)</f>
        <v>456793.81999999983</v>
      </c>
      <c r="AE261" s="296">
        <f t="shared" si="150"/>
        <v>3.6271432136685426E-2</v>
      </c>
      <c r="AF261" s="295">
        <f>IF('FEN 2019'!A1031=1, 'FEN 2019'!N1031, 0)</f>
        <v>8593763</v>
      </c>
      <c r="AG261" s="296">
        <f t="shared" si="151"/>
        <v>0.68238246185830242</v>
      </c>
      <c r="AH261" s="296">
        <f t="shared" si="152"/>
        <v>0.43134610600501216</v>
      </c>
    </row>
    <row r="262" spans="1:34" ht="20.100000000000001" customHeight="1">
      <c r="A262" s="128">
        <v>260</v>
      </c>
      <c r="B262" s="128">
        <f>IF('FEN 2019'!$A1035=1,'FEN 2019'!B1035, " ")</f>
        <v>2013</v>
      </c>
      <c r="C262" s="128">
        <f>IF('FEN 2019'!$A1035=1,'FEN 2019'!C1035, " ")</f>
        <v>2018</v>
      </c>
      <c r="D262" s="301" t="str">
        <f t="shared" si="154"/>
        <v xml:space="preserve"> </v>
      </c>
      <c r="E262" s="301" t="str">
        <f t="shared" si="154"/>
        <v xml:space="preserve"> </v>
      </c>
      <c r="F262" s="301" t="str">
        <f t="shared" si="154"/>
        <v>1</v>
      </c>
      <c r="G262" s="301" t="str">
        <f t="shared" si="154"/>
        <v>1</v>
      </c>
      <c r="H262" s="301" t="str">
        <f t="shared" si="154"/>
        <v>1</v>
      </c>
      <c r="I262" s="301" t="str">
        <f t="shared" si="154"/>
        <v>1</v>
      </c>
      <c r="J262" s="301" t="str">
        <f t="shared" si="154"/>
        <v>1</v>
      </c>
      <c r="K262" s="301" t="str">
        <f t="shared" si="154"/>
        <v>1</v>
      </c>
      <c r="L262" s="301" t="str">
        <f t="shared" si="154"/>
        <v xml:space="preserve"> </v>
      </c>
      <c r="M262" s="296">
        <f t="shared" si="153"/>
        <v>1.10197150460954</v>
      </c>
      <c r="N262" s="296" t="str">
        <f t="shared" si="155"/>
        <v xml:space="preserve"> </v>
      </c>
      <c r="O262" s="494" t="str">
        <f>IF('FEN 2019'!A1035=1,'FEN 2019'!F1035," ")</f>
        <v>Consolidarea şi restabilirea malului rîului Prut şi construirea tronsoanelor de canalizare pluvială în oraşul Ungheni</v>
      </c>
      <c r="P262" s="308" t="s">
        <v>1350</v>
      </c>
      <c r="Q262" s="308" t="s">
        <v>1350</v>
      </c>
      <c r="R262" s="308" t="s">
        <v>1344</v>
      </c>
      <c r="S262" s="306" t="s">
        <v>1350</v>
      </c>
      <c r="T262" s="128" t="str">
        <f>IF('FEN 2019'!A1035=1,'FEN 2019'!G1035," ")</f>
        <v>Primăria or. Ungheni</v>
      </c>
      <c r="U262" s="298" t="str">
        <f>IF('FEN 2019'!A1035=1,'FEN 2019'!E1035, " ")</f>
        <v>Ungheni</v>
      </c>
      <c r="V262" s="298" t="str">
        <f>IF('FEN 2019'!A1035, 'FEN 2019'!H1035, " ")</f>
        <v>Ungheni</v>
      </c>
      <c r="W262" s="295">
        <f>IF('FEN 2019'!A1035=1, 'FEN 2019'!I1035, 0)</f>
        <v>12134279.77</v>
      </c>
      <c r="X262" s="295">
        <f>IF('FEN 2019'!A1035=1, 'FEN 2019'!K1035, 0)</f>
        <v>1820141.9654999999</v>
      </c>
      <c r="Y262" s="296">
        <f t="shared" si="147"/>
        <v>0.15</v>
      </c>
      <c r="Z262" s="295">
        <f>IF('FEN 2019'!A1035=1, 'FEN 2019'!J1035, 0)</f>
        <v>12441204</v>
      </c>
      <c r="AA262" s="296">
        <f t="shared" si="148"/>
        <v>1.0252939800150991</v>
      </c>
      <c r="AB262" s="295">
        <f>IF('FEN 2019'!A1035=1, 'FEN 2019'!L1035, 0)</f>
        <v>11551488.57</v>
      </c>
      <c r="AC262" s="296">
        <f t="shared" si="149"/>
        <v>0.95197150460953983</v>
      </c>
      <c r="AD262" s="295">
        <f>IF('FEN 2019'!A1035=1, 'FEN 2019'!M1035, 0)</f>
        <v>889715.4299999997</v>
      </c>
      <c r="AE262" s="296">
        <f t="shared" si="150"/>
        <v>7.3322475405559209E-2</v>
      </c>
      <c r="AF262" s="295">
        <f>IF('FEN 2019'!A1035=1, 'FEN 2019'!N1035, 0)</f>
        <v>0</v>
      </c>
      <c r="AG262" s="296">
        <f t="shared" si="151"/>
        <v>0</v>
      </c>
      <c r="AH262" s="296">
        <f t="shared" si="152"/>
        <v>1.10197150460954</v>
      </c>
    </row>
    <row r="263" spans="1:34" ht="20.100000000000001" customHeight="1">
      <c r="A263" s="128">
        <v>261</v>
      </c>
      <c r="B263" s="128">
        <f>IF('FEN 2019'!$A1041=1,'FEN 2019'!B1041, " ")</f>
        <v>2014</v>
      </c>
      <c r="C263" s="128">
        <f>IF('FEN 2019'!$A1041=1,'FEN 2019'!C1041, " ")</f>
        <v>2015</v>
      </c>
      <c r="D263" s="301" t="str">
        <f t="shared" si="154"/>
        <v xml:space="preserve"> </v>
      </c>
      <c r="E263" s="301" t="str">
        <f t="shared" si="154"/>
        <v xml:space="preserve"> </v>
      </c>
      <c r="F263" s="301" t="str">
        <f t="shared" si="154"/>
        <v xml:space="preserve"> </v>
      </c>
      <c r="G263" s="301" t="str">
        <f t="shared" si="154"/>
        <v>1</v>
      </c>
      <c r="H263" s="301" t="str">
        <f t="shared" si="154"/>
        <v>1</v>
      </c>
      <c r="I263" s="301" t="str">
        <f t="shared" si="154"/>
        <v xml:space="preserve"> </v>
      </c>
      <c r="J263" s="301" t="str">
        <f t="shared" si="154"/>
        <v xml:space="preserve"> </v>
      </c>
      <c r="K263" s="301" t="str">
        <f t="shared" si="154"/>
        <v xml:space="preserve"> </v>
      </c>
      <c r="L263" s="301" t="str">
        <f t="shared" si="154"/>
        <v xml:space="preserve"> </v>
      </c>
      <c r="M263" s="296" t="str">
        <f t="shared" si="153"/>
        <v xml:space="preserve"> </v>
      </c>
      <c r="N263" s="296" t="str">
        <f t="shared" si="155"/>
        <v xml:space="preserve"> </v>
      </c>
      <c r="O263" s="494" t="str">
        <f>IF('FEN 2019'!A1041=1,'FEN 2019'!F1041," ")</f>
        <v>Constructia retelelor exterioare de canalizare si a statiei de epurare a apelor uzate in sat.Busila</v>
      </c>
      <c r="P263" s="308" t="s">
        <v>1350</v>
      </c>
      <c r="Q263" s="308" t="s">
        <v>1350</v>
      </c>
      <c r="R263" s="308" t="s">
        <v>1344</v>
      </c>
      <c r="S263" s="308" t="s">
        <v>1344</v>
      </c>
      <c r="T263" s="128" t="str">
        <f>IF('FEN 2019'!A1041=1,'FEN 2019'!G1041," ")</f>
        <v>Primaria sat. Bușila,r-nul Ungheni</v>
      </c>
      <c r="U263" s="298" t="str">
        <f>IF('FEN 2019'!A1041=1,'FEN 2019'!E1041, " ")</f>
        <v>Busila</v>
      </c>
      <c r="V263" s="298" t="str">
        <f>IF('FEN 2019'!A1041, 'FEN 2019'!H1041, " ")</f>
        <v>Ungheni</v>
      </c>
      <c r="W263" s="295">
        <f>IF('FEN 2019'!A1041=1, 'FEN 2019'!I1041, 0)</f>
        <v>4574288</v>
      </c>
      <c r="X263" s="295">
        <f>IF('FEN 2019'!A1041=1, 'FEN 2019'!K1041, 0)</f>
        <v>686143.2</v>
      </c>
      <c r="Y263" s="296">
        <f t="shared" si="147"/>
        <v>0.15</v>
      </c>
      <c r="Z263" s="295">
        <f>IF('FEN 2019'!A1041=1, 'FEN 2019'!J1041, 0)</f>
        <v>2000000</v>
      </c>
      <c r="AA263" s="296">
        <f t="shared" si="148"/>
        <v>0.4372265148149832</v>
      </c>
      <c r="AB263" s="295">
        <f>IF('FEN 2019'!A1041=1, 'FEN 2019'!L1041, 0)</f>
        <v>1766268.15</v>
      </c>
      <c r="AC263" s="296">
        <f t="shared" si="149"/>
        <v>0.38612963372660397</v>
      </c>
      <c r="AD263" s="295">
        <f>IF('FEN 2019'!A1041=1, 'FEN 2019'!M1041, 0)</f>
        <v>233731.85000000009</v>
      </c>
      <c r="AE263" s="296">
        <f t="shared" si="150"/>
        <v>5.1096881088379238E-2</v>
      </c>
      <c r="AF263" s="295">
        <f>IF('FEN 2019'!A1041=1, 'FEN 2019'!N1041, 0)</f>
        <v>2574288</v>
      </c>
      <c r="AG263" s="296">
        <f t="shared" si="151"/>
        <v>0.5627734851850168</v>
      </c>
      <c r="AH263" s="296">
        <f t="shared" si="152"/>
        <v>0.53612963372660394</v>
      </c>
    </row>
    <row r="264" spans="1:34" ht="20.100000000000001" customHeight="1">
      <c r="A264" s="128">
        <v>262</v>
      </c>
      <c r="B264" s="128">
        <f>IF('FEN 2019'!$A1044=1,'FEN 2019'!B1044, " ")</f>
        <v>2015</v>
      </c>
      <c r="C264" s="128">
        <f>IF('FEN 2019'!$A1044=1,'FEN 2019'!C1044, " ")</f>
        <v>2019</v>
      </c>
      <c r="D264" s="301" t="str">
        <f t="shared" si="154"/>
        <v xml:space="preserve"> </v>
      </c>
      <c r="E264" s="301" t="str">
        <f t="shared" si="154"/>
        <v xml:space="preserve"> </v>
      </c>
      <c r="F264" s="301" t="str">
        <f t="shared" si="154"/>
        <v xml:space="preserve"> </v>
      </c>
      <c r="G264" s="301" t="str">
        <f t="shared" si="154"/>
        <v xml:space="preserve"> </v>
      </c>
      <c r="H264" s="301" t="str">
        <f t="shared" si="154"/>
        <v>1</v>
      </c>
      <c r="I264" s="301" t="str">
        <f t="shared" si="154"/>
        <v>1</v>
      </c>
      <c r="J264" s="301" t="str">
        <f t="shared" si="154"/>
        <v>1</v>
      </c>
      <c r="K264" s="301" t="str">
        <f t="shared" si="154"/>
        <v>1</v>
      </c>
      <c r="L264" s="301" t="str">
        <f t="shared" si="154"/>
        <v>1</v>
      </c>
      <c r="M264" s="296" t="str">
        <f t="shared" si="153"/>
        <v xml:space="preserve"> </v>
      </c>
      <c r="N264" s="296" t="str">
        <f t="shared" si="155"/>
        <v xml:space="preserve"> </v>
      </c>
      <c r="O264" s="494" t="str">
        <f>IF('FEN 2019'!A1044=1,'FEN 2019'!F1044," ")</f>
        <v xml:space="preserve">Apeduct de grup pentru apă potabilă spre satele Pîrliţa,  Buşila, Chirileni, Crăseni  </v>
      </c>
      <c r="P264" s="308" t="s">
        <v>1350</v>
      </c>
      <c r="Q264" s="308" t="s">
        <v>1344</v>
      </c>
      <c r="R264" s="308" t="s">
        <v>1350</v>
      </c>
      <c r="S264" s="306" t="s">
        <v>1350</v>
      </c>
      <c r="T264" s="128" t="str">
        <f>IF('FEN 2019'!A1044=1,'FEN 2019'!G1044," ")</f>
        <v>Consiliul raional Ungheni</v>
      </c>
      <c r="U264" s="298" t="str">
        <f>IF('FEN 2019'!A1044=1,'FEN 2019'!E1044, " ")</f>
        <v>Ungheni Raion</v>
      </c>
      <c r="V264" s="298" t="str">
        <f>IF('FEN 2019'!A1044, 'FEN 2019'!H1044, " ")</f>
        <v>Ungheni</v>
      </c>
      <c r="W264" s="295">
        <f>IF('FEN 2019'!A1044=1, 'FEN 2019'!I1044, 0)</f>
        <v>26299802</v>
      </c>
      <c r="X264" s="295">
        <f>IF('FEN 2019'!A1044=1, 'FEN 2019'!K1044, 0)</f>
        <v>3944970.3</v>
      </c>
      <c r="Y264" s="296">
        <f t="shared" si="147"/>
        <v>0.15</v>
      </c>
      <c r="Z264" s="295">
        <f>IF('FEN 2019'!A1044=1, 'FEN 2019'!J1044, 0)</f>
        <v>12000000</v>
      </c>
      <c r="AA264" s="296">
        <f t="shared" si="148"/>
        <v>0.45627719934925748</v>
      </c>
      <c r="AB264" s="295">
        <f>IF('FEN 2019'!A1044=1, 'FEN 2019'!L1044, 0)</f>
        <v>7000000</v>
      </c>
      <c r="AC264" s="296">
        <f t="shared" si="149"/>
        <v>0.26616169962040021</v>
      </c>
      <c r="AD264" s="295">
        <f>IF('FEN 2019'!A1044=1, 'FEN 2019'!M1044, 0)</f>
        <v>5000000</v>
      </c>
      <c r="AE264" s="296">
        <f t="shared" si="150"/>
        <v>0.19011549972885727</v>
      </c>
      <c r="AF264" s="295">
        <f>IF('FEN 2019'!A1044=1, 'FEN 2019'!N1044, 0)</f>
        <v>14299802</v>
      </c>
      <c r="AG264" s="296">
        <f t="shared" si="151"/>
        <v>0.54372280065074252</v>
      </c>
      <c r="AH264" s="296">
        <f t="shared" si="152"/>
        <v>0.41616169962040023</v>
      </c>
    </row>
    <row r="265" spans="1:34" ht="20.100000000000001" customHeight="1">
      <c r="A265" s="128">
        <v>263</v>
      </c>
      <c r="B265" s="128">
        <f>IF('FEN 2019'!$A1048=1,'FEN 2019'!B1048, " ")</f>
        <v>2015</v>
      </c>
      <c r="C265" s="128">
        <f>IF('FEN 2019'!$A1048=1,'FEN 2019'!C1048, " ")</f>
        <v>2019</v>
      </c>
      <c r="D265" s="301" t="str">
        <f t="shared" si="154"/>
        <v xml:space="preserve"> </v>
      </c>
      <c r="E265" s="301" t="str">
        <f t="shared" si="154"/>
        <v xml:space="preserve"> </v>
      </c>
      <c r="F265" s="301" t="str">
        <f t="shared" si="154"/>
        <v xml:space="preserve"> </v>
      </c>
      <c r="G265" s="301" t="str">
        <f t="shared" si="154"/>
        <v xml:space="preserve"> </v>
      </c>
      <c r="H265" s="301" t="str">
        <f t="shared" si="154"/>
        <v>1</v>
      </c>
      <c r="I265" s="301" t="str">
        <f t="shared" si="154"/>
        <v>1</v>
      </c>
      <c r="J265" s="301" t="str">
        <f t="shared" ref="D265:L272" si="156">IF(AND($B265&gt;=J$2-$C265+$B265,$C265&lt;=J$2+$C265-$B265),"1"," ")</f>
        <v>1</v>
      </c>
      <c r="K265" s="301" t="str">
        <f t="shared" si="156"/>
        <v>1</v>
      </c>
      <c r="L265" s="301" t="str">
        <f t="shared" si="156"/>
        <v>1</v>
      </c>
      <c r="M265" s="296" t="str">
        <f t="shared" si="153"/>
        <v xml:space="preserve"> </v>
      </c>
      <c r="N265" s="296">
        <f t="shared" si="155"/>
        <v>0.28511125829341422</v>
      </c>
      <c r="O265" s="494" t="str">
        <f>IF('FEN 2019'!A1048=1,'FEN 2019'!F1048," ")</f>
        <v xml:space="preserve">Aprovizionarea cu apă a satelor Alexeevca şi Lidovca, r-l Ungheni </v>
      </c>
      <c r="P265" s="308" t="s">
        <v>1350</v>
      </c>
      <c r="Q265" s="308" t="s">
        <v>1344</v>
      </c>
      <c r="R265" s="308" t="s">
        <v>1350</v>
      </c>
      <c r="S265" s="306" t="s">
        <v>1350</v>
      </c>
      <c r="T265" s="128" t="str">
        <f>IF('FEN 2019'!A1048=1,'FEN 2019'!G1048," ")</f>
        <v>Primăria comunei Alexeevca, r-l Ungheni</v>
      </c>
      <c r="U265" s="298" t="str">
        <f>IF('FEN 2019'!A1048=1,'FEN 2019'!E1048, " ")</f>
        <v>Alexeevca</v>
      </c>
      <c r="V265" s="298" t="str">
        <f>IF('FEN 2019'!A1048, 'FEN 2019'!H1048, " ")</f>
        <v>Ungheni</v>
      </c>
      <c r="W265" s="295">
        <f>IF('FEN 2019'!A1048=1, 'FEN 2019'!I1048, 0)</f>
        <v>5725326</v>
      </c>
      <c r="X265" s="295">
        <f>IF('FEN 2019'!A1048=1, 'FEN 2019'!K1048, 0)</f>
        <v>858798.9</v>
      </c>
      <c r="Y265" s="296">
        <f t="shared" si="147"/>
        <v>0.15</v>
      </c>
      <c r="Z265" s="295">
        <f>IF('FEN 2019'!A1048=1, 'FEN 2019'!J1048, 0)</f>
        <v>5253110</v>
      </c>
      <c r="AA265" s="296">
        <f t="shared" si="148"/>
        <v>0.91752155248452227</v>
      </c>
      <c r="AB265" s="295">
        <f>IF('FEN 2019'!A1048=1, 'FEN 2019'!L1048, 0)</f>
        <v>773556</v>
      </c>
      <c r="AC265" s="296">
        <f t="shared" si="149"/>
        <v>0.13511125829341422</v>
      </c>
      <c r="AD265" s="295">
        <f>IF('FEN 2019'!A1048=1, 'FEN 2019'!M1048, 0)</f>
        <v>4479554</v>
      </c>
      <c r="AE265" s="296">
        <f t="shared" si="150"/>
        <v>0.78241029419110808</v>
      </c>
      <c r="AF265" s="295">
        <f>IF('FEN 2019'!A1048=1, 'FEN 2019'!N1048, 0)</f>
        <v>0</v>
      </c>
      <c r="AG265" s="296">
        <f t="shared" si="151"/>
        <v>0</v>
      </c>
      <c r="AH265" s="296">
        <f t="shared" si="152"/>
        <v>0.28511125829341422</v>
      </c>
    </row>
    <row r="266" spans="1:34" ht="20.100000000000001" customHeight="1">
      <c r="A266" s="128">
        <v>264</v>
      </c>
      <c r="B266" s="128">
        <f>IF('FEN 2019'!$A1051=1,'FEN 2019'!B1051, " ")</f>
        <v>2015</v>
      </c>
      <c r="C266" s="128">
        <f>IF('FEN 2019'!$A1051=1,'FEN 2019'!C1051, " ")</f>
        <v>2015</v>
      </c>
      <c r="D266" s="301" t="str">
        <f t="shared" si="156"/>
        <v xml:space="preserve"> </v>
      </c>
      <c r="E266" s="301" t="str">
        <f t="shared" si="156"/>
        <v xml:space="preserve"> </v>
      </c>
      <c r="F266" s="301" t="str">
        <f t="shared" si="156"/>
        <v xml:space="preserve"> </v>
      </c>
      <c r="G266" s="301" t="str">
        <f t="shared" si="156"/>
        <v xml:space="preserve"> </v>
      </c>
      <c r="H266" s="301" t="str">
        <f t="shared" si="156"/>
        <v>1</v>
      </c>
      <c r="I266" s="301" t="str">
        <f t="shared" si="156"/>
        <v xml:space="preserve"> </v>
      </c>
      <c r="J266" s="301" t="str">
        <f t="shared" si="156"/>
        <v xml:space="preserve"> </v>
      </c>
      <c r="K266" s="301" t="str">
        <f t="shared" si="156"/>
        <v xml:space="preserve"> </v>
      </c>
      <c r="L266" s="301" t="str">
        <f t="shared" si="156"/>
        <v xml:space="preserve"> </v>
      </c>
      <c r="M266" s="296" t="str">
        <f t="shared" si="153"/>
        <v xml:space="preserve"> </v>
      </c>
      <c r="N266" s="296">
        <f t="shared" si="155"/>
        <v>0.2137303422459893</v>
      </c>
      <c r="O266" s="494" t="str">
        <f>IF('FEN 2019'!A1051=1,'FEN 2019'!F1051," ")</f>
        <v>Reabilitarea apeductului din str. Naţională, Alexandru cel Bun şi construcţia sistemului de canalizare pe str. Alexandru cel Bun, or. Ungheni</v>
      </c>
      <c r="P266" s="308" t="s">
        <v>1350</v>
      </c>
      <c r="Q266" s="308" t="s">
        <v>1344</v>
      </c>
      <c r="R266" s="308" t="s">
        <v>1344</v>
      </c>
      <c r="S266" s="306" t="s">
        <v>1350</v>
      </c>
      <c r="T266" s="128" t="str">
        <f>IF('FEN 2019'!A1051=1,'FEN 2019'!G1051," ")</f>
        <v xml:space="preserve">Primăria or. Ungheni  Întreprinderea municipală  " Apă-Canal"                     din Ungheni        </v>
      </c>
      <c r="U266" s="298" t="str">
        <f>IF('FEN 2019'!A1051=1,'FEN 2019'!E1051, " ")</f>
        <v>Ungheni</v>
      </c>
      <c r="V266" s="298" t="str">
        <f>IF('FEN 2019'!A1051, 'FEN 2019'!H1051, " ")</f>
        <v>Ungheni</v>
      </c>
      <c r="W266" s="295">
        <f>IF('FEN 2019'!A1051=1, 'FEN 2019'!I1051, 0)</f>
        <v>10285000</v>
      </c>
      <c r="X266" s="295">
        <f>IF('FEN 2019'!A1051=1, 'FEN 2019'!K1051, 0)</f>
        <v>1542750</v>
      </c>
      <c r="Y266" s="296">
        <f t="shared" si="147"/>
        <v>0.15</v>
      </c>
      <c r="Z266" s="295">
        <f>IF('FEN 2019'!A1051=1, 'FEN 2019'!J1051, 0)</f>
        <v>1000000</v>
      </c>
      <c r="AA266" s="296">
        <f t="shared" si="148"/>
        <v>9.7228974234321822E-2</v>
      </c>
      <c r="AB266" s="295">
        <f>IF('FEN 2019'!A1051=1, 'FEN 2019'!L1051, 0)</f>
        <v>655466.56999999995</v>
      </c>
      <c r="AC266" s="296">
        <f t="shared" si="149"/>
        <v>6.3730342245989294E-2</v>
      </c>
      <c r="AD266" s="295">
        <f>IF('FEN 2019'!A1051=1, 'FEN 2019'!M1051, 0)</f>
        <v>344533.43000000005</v>
      </c>
      <c r="AE266" s="296">
        <f t="shared" si="150"/>
        <v>3.3498631988332528E-2</v>
      </c>
      <c r="AF266" s="295">
        <f>IF('FEN 2019'!A1051=1, 'FEN 2019'!N1051, 0)</f>
        <v>9285000</v>
      </c>
      <c r="AG266" s="296">
        <f t="shared" si="151"/>
        <v>0.90277102576567814</v>
      </c>
      <c r="AH266" s="296">
        <f t="shared" si="152"/>
        <v>0.2137303422459893</v>
      </c>
    </row>
    <row r="267" spans="1:34" ht="20.100000000000001" customHeight="1">
      <c r="A267" s="128">
        <v>265</v>
      </c>
      <c r="B267" s="128">
        <f>IF('FEN 2019'!$A1053=1,'FEN 2019'!B1053, " ")</f>
        <v>2013</v>
      </c>
      <c r="C267" s="128">
        <f>IF('FEN 2019'!$A1053=1,'FEN 2019'!C1053, " ")</f>
        <v>2018</v>
      </c>
      <c r="D267" s="301" t="str">
        <f t="shared" si="156"/>
        <v xml:space="preserve"> </v>
      </c>
      <c r="E267" s="301" t="str">
        <f t="shared" si="156"/>
        <v xml:space="preserve"> </v>
      </c>
      <c r="F267" s="301" t="str">
        <f t="shared" si="156"/>
        <v>1</v>
      </c>
      <c r="G267" s="301" t="str">
        <f t="shared" si="156"/>
        <v>1</v>
      </c>
      <c r="H267" s="301" t="str">
        <f t="shared" si="156"/>
        <v>1</v>
      </c>
      <c r="I267" s="301" t="str">
        <f t="shared" si="156"/>
        <v>1</v>
      </c>
      <c r="J267" s="301" t="str">
        <f t="shared" si="156"/>
        <v>1</v>
      </c>
      <c r="K267" s="301" t="str">
        <f t="shared" si="156"/>
        <v>1</v>
      </c>
      <c r="L267" s="301" t="str">
        <f t="shared" si="156"/>
        <v xml:space="preserve"> </v>
      </c>
      <c r="M267" s="296" t="str">
        <f t="shared" si="153"/>
        <v xml:space="preserve"> </v>
      </c>
      <c r="N267" s="296" t="str">
        <f t="shared" si="155"/>
        <v xml:space="preserve"> </v>
      </c>
      <c r="O267" s="494" t="str">
        <f>IF('FEN 2019'!A1053=1,'FEN 2019'!F1053," ")</f>
        <v xml:space="preserve">Alimentarea cu apă potabilă a satului Măcărești, r.Ungheni  </v>
      </c>
      <c r="P267" s="308" t="s">
        <v>1350</v>
      </c>
      <c r="Q267" s="308" t="s">
        <v>1344</v>
      </c>
      <c r="R267" s="308" t="s">
        <v>1350</v>
      </c>
      <c r="S267" s="306" t="s">
        <v>1350</v>
      </c>
      <c r="T267" s="128" t="str">
        <f>IF('FEN 2019'!A1053=1,'FEN 2019'!G1053," ")</f>
        <v>Primăria Măcărești, r.Ungheni</v>
      </c>
      <c r="U267" s="298" t="str">
        <f>IF('FEN 2019'!A1053=1,'FEN 2019'!E1053, " ")</f>
        <v>Macaresti</v>
      </c>
      <c r="V267" s="298" t="str">
        <f>IF('FEN 2019'!A1053, 'FEN 2019'!H1053, " ")</f>
        <v>Ungheni</v>
      </c>
      <c r="W267" s="295">
        <f>IF('FEN 2019'!A1053=1, 'FEN 2019'!I1053, 0)</f>
        <v>14513938</v>
      </c>
      <c r="X267" s="295">
        <f>IF('FEN 2019'!A1053=1, 'FEN 2019'!K1053, 0)</f>
        <v>2177090.7000000002</v>
      </c>
      <c r="Y267" s="296">
        <f t="shared" si="147"/>
        <v>0.15000000000000002</v>
      </c>
      <c r="Z267" s="295">
        <f>IF('FEN 2019'!A1053=1, 'FEN 2019'!J1053, 0)</f>
        <v>7500000</v>
      </c>
      <c r="AA267" s="296">
        <f t="shared" si="148"/>
        <v>0.51674466295777199</v>
      </c>
      <c r="AB267" s="295">
        <f>IF('FEN 2019'!A1053=1, 'FEN 2019'!L1053, 0)</f>
        <v>6551222.6799999997</v>
      </c>
      <c r="AC267" s="296">
        <f t="shared" si="149"/>
        <v>0.45137458076505493</v>
      </c>
      <c r="AD267" s="295">
        <f>IF('FEN 2019'!A1053=1, 'FEN 2019'!M1053, 0)</f>
        <v>948777.3200000003</v>
      </c>
      <c r="AE267" s="296">
        <f t="shared" si="150"/>
        <v>6.5370082192717116E-2</v>
      </c>
      <c r="AF267" s="295">
        <f>IF('FEN 2019'!A1053=1, 'FEN 2019'!N1053, 0)</f>
        <v>7013938</v>
      </c>
      <c r="AG267" s="296">
        <f t="shared" si="151"/>
        <v>0.48325533704222795</v>
      </c>
      <c r="AH267" s="296">
        <f t="shared" si="152"/>
        <v>0.6013745807650549</v>
      </c>
    </row>
    <row r="268" spans="1:34" ht="20.100000000000001" customHeight="1">
      <c r="A268" s="128">
        <v>266</v>
      </c>
      <c r="B268" s="128">
        <f>IF('FEN 2019'!$A1057=1,'FEN 2019'!B1057, " ")</f>
        <v>2013</v>
      </c>
      <c r="C268" s="128">
        <f>IF('FEN 2019'!$A1057=1,'FEN 2019'!C1057, " ")</f>
        <v>2018</v>
      </c>
      <c r="D268" s="301" t="str">
        <f t="shared" si="156"/>
        <v xml:space="preserve"> </v>
      </c>
      <c r="E268" s="301" t="str">
        <f t="shared" si="156"/>
        <v xml:space="preserve"> </v>
      </c>
      <c r="F268" s="301" t="str">
        <f t="shared" si="156"/>
        <v>1</v>
      </c>
      <c r="G268" s="301" t="str">
        <f t="shared" si="156"/>
        <v>1</v>
      </c>
      <c r="H268" s="301" t="str">
        <f t="shared" si="156"/>
        <v>1</v>
      </c>
      <c r="I268" s="301" t="str">
        <f t="shared" si="156"/>
        <v>1</v>
      </c>
      <c r="J268" s="301" t="str">
        <f t="shared" si="156"/>
        <v>1</v>
      </c>
      <c r="K268" s="301" t="str">
        <f t="shared" si="156"/>
        <v>1</v>
      </c>
      <c r="L268" s="301" t="str">
        <f t="shared" si="156"/>
        <v xml:space="preserve"> </v>
      </c>
      <c r="M268" s="296" t="str">
        <f t="shared" si="153"/>
        <v xml:space="preserve"> </v>
      </c>
      <c r="N268" s="296" t="str">
        <f t="shared" si="155"/>
        <v xml:space="preserve"> </v>
      </c>
      <c r="O268" s="494" t="str">
        <f>IF('FEN 2019'!A1057=1,'FEN 2019'!F1057," ")</f>
        <v>Aprovizionarea cu apă potabilă a satelor Vulpești, Mănoilești, Rezina, Novaia-Nicolaevca, comuna Mănoilești, r.Ungheni</v>
      </c>
      <c r="P268" s="308" t="s">
        <v>1350</v>
      </c>
      <c r="Q268" s="308" t="s">
        <v>1344</v>
      </c>
      <c r="R268" s="308" t="s">
        <v>1350</v>
      </c>
      <c r="S268" s="306" t="s">
        <v>1350</v>
      </c>
      <c r="T268" s="128" t="str">
        <f>IF('FEN 2019'!A1057=1,'FEN 2019'!G1057," ")</f>
        <v>Primăria Mănoilești, r.Ungheni</v>
      </c>
      <c r="U268" s="298" t="str">
        <f>IF('FEN 2019'!A1057=1,'FEN 2019'!E1057, " ")</f>
        <v>Manoilesti</v>
      </c>
      <c r="V268" s="298" t="str">
        <f>IF('FEN 2019'!A1057, 'FEN 2019'!H1057, " ")</f>
        <v>Ungheni</v>
      </c>
      <c r="W268" s="295">
        <f>IF('FEN 2019'!A1057=1, 'FEN 2019'!I1057, 0)</f>
        <v>8118506</v>
      </c>
      <c r="X268" s="295">
        <f>IF('FEN 2019'!A1057=1, 'FEN 2019'!K1057, 0)</f>
        <v>1217775.8999999999</v>
      </c>
      <c r="Y268" s="296">
        <f t="shared" si="147"/>
        <v>0.15</v>
      </c>
      <c r="Z268" s="295">
        <f>IF('FEN 2019'!A1057=1, 'FEN 2019'!J1057, 0)</f>
        <v>3634225</v>
      </c>
      <c r="AA268" s="296">
        <f t="shared" si="148"/>
        <v>0.44764701781337601</v>
      </c>
      <c r="AB268" s="295">
        <f>IF('FEN 2019'!A1057=1, 'FEN 2019'!L1057, 0)</f>
        <v>3500735</v>
      </c>
      <c r="AC268" s="296">
        <f t="shared" si="149"/>
        <v>0.43120433734975377</v>
      </c>
      <c r="AD268" s="295">
        <f>IF('FEN 2019'!A1057=1, 'FEN 2019'!M1057, 0)</f>
        <v>133490</v>
      </c>
      <c r="AE268" s="296">
        <f t="shared" si="150"/>
        <v>1.6442680463622249E-2</v>
      </c>
      <c r="AF268" s="295">
        <f>IF('FEN 2019'!A1057=1, 'FEN 2019'!N1057, 0)</f>
        <v>4484281</v>
      </c>
      <c r="AG268" s="296">
        <f t="shared" si="151"/>
        <v>0.55235298218662399</v>
      </c>
      <c r="AH268" s="296">
        <f t="shared" si="152"/>
        <v>0.58120433734975385</v>
      </c>
    </row>
    <row r="269" spans="1:34" ht="20.100000000000001" customHeight="1">
      <c r="A269" s="128">
        <v>267</v>
      </c>
      <c r="B269" s="128">
        <f>IF('FEN 2019'!$A1063=1,'FEN 2019'!B1063, " ")</f>
        <v>2013</v>
      </c>
      <c r="C269" s="128">
        <f>IF('FEN 2019'!$A1063=1,'FEN 2019'!C1063, " ")</f>
        <v>2016</v>
      </c>
      <c r="D269" s="301" t="str">
        <f t="shared" si="156"/>
        <v xml:space="preserve"> </v>
      </c>
      <c r="E269" s="301" t="str">
        <f t="shared" si="156"/>
        <v xml:space="preserve"> </v>
      </c>
      <c r="F269" s="301" t="str">
        <f t="shared" si="156"/>
        <v>1</v>
      </c>
      <c r="G269" s="301" t="str">
        <f t="shared" si="156"/>
        <v>1</v>
      </c>
      <c r="H269" s="301" t="str">
        <f t="shared" si="156"/>
        <v>1</v>
      </c>
      <c r="I269" s="301" t="str">
        <f t="shared" si="156"/>
        <v>1</v>
      </c>
      <c r="J269" s="301" t="str">
        <f t="shared" si="156"/>
        <v xml:space="preserve"> </v>
      </c>
      <c r="K269" s="301" t="str">
        <f t="shared" si="156"/>
        <v xml:space="preserve"> </v>
      </c>
      <c r="L269" s="301" t="str">
        <f t="shared" si="156"/>
        <v xml:space="preserve"> </v>
      </c>
      <c r="M269" s="296">
        <f t="shared" si="153"/>
        <v>0.99313015904551316</v>
      </c>
      <c r="N269" s="296" t="str">
        <f t="shared" si="155"/>
        <v xml:space="preserve"> </v>
      </c>
      <c r="O269" s="494" t="str">
        <f>IF('FEN 2019'!A1063=1,'FEN 2019'!F1063," ")</f>
        <v>Construcția sistemului de aprovizionare cu apă în comuna Florițoaia Veche</v>
      </c>
      <c r="P269" s="308" t="s">
        <v>1350</v>
      </c>
      <c r="Q269" s="308" t="s">
        <v>1344</v>
      </c>
      <c r="R269" s="308" t="s">
        <v>1350</v>
      </c>
      <c r="S269" s="306" t="s">
        <v>1350</v>
      </c>
      <c r="T269" s="128" t="str">
        <f>IF('FEN 2019'!A1063=1,'FEN 2019'!G1063," ")</f>
        <v>Primăria Florițoaia Veche, r.Ungheni</v>
      </c>
      <c r="U269" s="298" t="str">
        <f>IF('FEN 2019'!A1063=1,'FEN 2019'!E1063, " ")</f>
        <v>Floritoaia</v>
      </c>
      <c r="V269" s="298" t="str">
        <f>IF('FEN 2019'!A1063, 'FEN 2019'!H1063, " ")</f>
        <v>Ungheni</v>
      </c>
      <c r="W269" s="295">
        <f>IF('FEN 2019'!A1063=1, 'FEN 2019'!I1063, 0)</f>
        <v>3462971</v>
      </c>
      <c r="X269" s="295">
        <f>IF('FEN 2019'!A1063=1, 'FEN 2019'!K1063, 0)</f>
        <v>519445.65</v>
      </c>
      <c r="Y269" s="296">
        <f t="shared" si="147"/>
        <v>0.15</v>
      </c>
      <c r="Z269" s="295">
        <f>IF('FEN 2019'!A1063=1, 'FEN 2019'!J1063, 0)</f>
        <v>3144581</v>
      </c>
      <c r="AA269" s="296">
        <f t="shared" si="148"/>
        <v>0.90805871605624189</v>
      </c>
      <c r="AB269" s="295">
        <f>IF('FEN 2019'!A1063=1, 'FEN 2019'!L1063, 0)</f>
        <v>2919735.29</v>
      </c>
      <c r="AC269" s="296">
        <f t="shared" si="149"/>
        <v>0.84313015904551325</v>
      </c>
      <c r="AD269" s="295">
        <f>IF('FEN 2019'!A1063=1, 'FEN 2019'!M1063, 0)</f>
        <v>224845.70999999996</v>
      </c>
      <c r="AE269" s="296">
        <f t="shared" si="150"/>
        <v>6.4928557010728638E-2</v>
      </c>
      <c r="AF269" s="295">
        <f>IF('FEN 2019'!A1063=1, 'FEN 2019'!N1063, 0)</f>
        <v>0</v>
      </c>
      <c r="AG269" s="296">
        <f t="shared" si="151"/>
        <v>0</v>
      </c>
      <c r="AH269" s="296">
        <f t="shared" si="152"/>
        <v>0.99313015904551316</v>
      </c>
    </row>
    <row r="270" spans="1:34" ht="20.100000000000001" customHeight="1">
      <c r="A270" s="128">
        <v>268</v>
      </c>
      <c r="B270" s="128">
        <f>IF('FEN 2019'!$A1067=1,'FEN 2019'!B1067, " ")</f>
        <v>2014</v>
      </c>
      <c r="C270" s="128">
        <f>IF('FEN 2019'!$A1067=1,'FEN 2019'!C1067, " ")</f>
        <v>2018</v>
      </c>
      <c r="D270" s="301" t="str">
        <f t="shared" si="156"/>
        <v xml:space="preserve"> </v>
      </c>
      <c r="E270" s="301" t="str">
        <f t="shared" si="156"/>
        <v xml:space="preserve"> </v>
      </c>
      <c r="F270" s="301" t="str">
        <f t="shared" si="156"/>
        <v xml:space="preserve"> </v>
      </c>
      <c r="G270" s="301" t="str">
        <f t="shared" si="156"/>
        <v>1</v>
      </c>
      <c r="H270" s="301" t="str">
        <f t="shared" si="156"/>
        <v>1</v>
      </c>
      <c r="I270" s="301" t="str">
        <f t="shared" si="156"/>
        <v>1</v>
      </c>
      <c r="J270" s="301" t="str">
        <f t="shared" si="156"/>
        <v>1</v>
      </c>
      <c r="K270" s="301" t="str">
        <f t="shared" si="156"/>
        <v>1</v>
      </c>
      <c r="L270" s="301" t="str">
        <f t="shared" si="156"/>
        <v xml:space="preserve"> </v>
      </c>
      <c r="M270" s="296" t="str">
        <f t="shared" si="153"/>
        <v xml:space="preserve"> </v>
      </c>
      <c r="N270" s="296" t="str">
        <f t="shared" si="155"/>
        <v xml:space="preserve"> </v>
      </c>
      <c r="O270" s="494" t="str">
        <f>IF('FEN 2019'!A1067=1,'FEN 2019'!F1067," ")</f>
        <v xml:space="preserve">Construcţia sistemului de apeduct şi canalizare                               
</v>
      </c>
      <c r="P270" s="308" t="s">
        <v>1350</v>
      </c>
      <c r="Q270" s="308" t="s">
        <v>1344</v>
      </c>
      <c r="R270" s="308" t="s">
        <v>1344</v>
      </c>
      <c r="S270" s="306" t="s">
        <v>1350</v>
      </c>
      <c r="T270" s="128" t="str">
        <f>IF('FEN 2019'!A1067=1,'FEN 2019'!G1067," ")</f>
        <v>Primăria Unțești, r. Ungheni</v>
      </c>
      <c r="U270" s="298" t="str">
        <f>IF('FEN 2019'!A1067=1,'FEN 2019'!E1067, " ")</f>
        <v>Untesti</v>
      </c>
      <c r="V270" s="298" t="str">
        <f>IF('FEN 2019'!A1067, 'FEN 2019'!H1067, " ")</f>
        <v>Ungheni</v>
      </c>
      <c r="W270" s="295">
        <f>IF('FEN 2019'!A1067=1, 'FEN 2019'!I1067, 0)</f>
        <v>4040758</v>
      </c>
      <c r="X270" s="295">
        <f>IF('FEN 2019'!A1067=1, 'FEN 2019'!K1067, 0)</f>
        <v>606113.69999999995</v>
      </c>
      <c r="Y270" s="296">
        <f t="shared" ref="Y270:Y279" si="157">X270/W270</f>
        <v>0.15</v>
      </c>
      <c r="Z270" s="295">
        <f>IF('FEN 2019'!A1067=1, 'FEN 2019'!J1067, 0)</f>
        <v>3747384</v>
      </c>
      <c r="AA270" s="296">
        <f t="shared" ref="AA270:AA279" si="158">Z270/W270</f>
        <v>0.92739629544753732</v>
      </c>
      <c r="AB270" s="295">
        <f>IF('FEN 2019'!A1067=1, 'FEN 2019'!L1067, 0)</f>
        <v>3009322.76</v>
      </c>
      <c r="AC270" s="296">
        <f t="shared" ref="AC270:AC279" si="159">AB270/W270</f>
        <v>0.7447421399648283</v>
      </c>
      <c r="AD270" s="295">
        <f>IF('FEN 2019'!A1067=1, 'FEN 2019'!M1067, 0)</f>
        <v>738061.24000000022</v>
      </c>
      <c r="AE270" s="296">
        <f t="shared" ref="AE270:AE279" si="160">AD270/W270</f>
        <v>0.182654155482709</v>
      </c>
      <c r="AF270" s="295">
        <f>IF('FEN 2019'!A1067=1, 'FEN 2019'!N1067, 0)</f>
        <v>0</v>
      </c>
      <c r="AG270" s="296">
        <f t="shared" ref="AG270:AG279" si="161">AF270/W270</f>
        <v>0</v>
      </c>
      <c r="AH270" s="296">
        <f t="shared" ref="AH270:AH279" si="162">(AB270+X270)/W270</f>
        <v>0.89474213996482832</v>
      </c>
    </row>
    <row r="271" spans="1:34" ht="20.100000000000001" customHeight="1">
      <c r="A271" s="128">
        <v>269</v>
      </c>
      <c r="B271" s="128">
        <f>IF('FEN 2019'!$A1071=1,'FEN 2019'!B1071, " ")</f>
        <v>2016</v>
      </c>
      <c r="C271" s="128">
        <f>IF('FEN 2019'!$A1071=1,'FEN 2019'!C1071, " ")</f>
        <v>2019</v>
      </c>
      <c r="D271" s="301" t="str">
        <f t="shared" si="156"/>
        <v xml:space="preserve"> </v>
      </c>
      <c r="E271" s="301" t="str">
        <f t="shared" si="156"/>
        <v xml:space="preserve"> </v>
      </c>
      <c r="F271" s="301" t="str">
        <f t="shared" si="156"/>
        <v xml:space="preserve"> </v>
      </c>
      <c r="G271" s="301" t="str">
        <f t="shared" si="156"/>
        <v xml:space="preserve"> </v>
      </c>
      <c r="H271" s="301" t="str">
        <f t="shared" si="156"/>
        <v xml:space="preserve"> </v>
      </c>
      <c r="I271" s="301" t="str">
        <f t="shared" si="156"/>
        <v>1</v>
      </c>
      <c r="J271" s="301" t="str">
        <f t="shared" si="156"/>
        <v>1</v>
      </c>
      <c r="K271" s="301" t="str">
        <f t="shared" si="156"/>
        <v>1</v>
      </c>
      <c r="L271" s="301" t="str">
        <f t="shared" si="156"/>
        <v>1</v>
      </c>
      <c r="M271" s="296" t="str">
        <f t="shared" si="153"/>
        <v xml:space="preserve"> </v>
      </c>
      <c r="N271" s="296" t="str">
        <f t="shared" si="155"/>
        <v xml:space="preserve"> </v>
      </c>
      <c r="O271" s="494" t="str">
        <f>IF('FEN 2019'!A1071=1,'FEN 2019'!F1071," ")</f>
        <v xml:space="preserve">Construcţia sisteme apeduct, canalizare şi epurare a s. Romanovca şi or. Corneşti </v>
      </c>
      <c r="P271" s="308" t="s">
        <v>1350</v>
      </c>
      <c r="Q271" s="308" t="s">
        <v>1344</v>
      </c>
      <c r="R271" s="308" t="s">
        <v>1344</v>
      </c>
      <c r="S271" s="308" t="s">
        <v>1344</v>
      </c>
      <c r="T271" s="128" t="str">
        <f>IF('FEN 2019'!A1071=1,'FEN 2019'!G1071," ")</f>
        <v>Primăria or. Corneşti                     r. Ungheni</v>
      </c>
      <c r="U271" s="298" t="str">
        <f>IF('FEN 2019'!A1071=1,'FEN 2019'!E1071, " ")</f>
        <v>Cornesti</v>
      </c>
      <c r="V271" s="298" t="str">
        <f>IF('FEN 2019'!A1071, 'FEN 2019'!H1071, " ")</f>
        <v>Ungheni</v>
      </c>
      <c r="W271" s="295">
        <f>IF('FEN 2019'!A1071=1, 'FEN 2019'!I1071, 0)</f>
        <v>35247580</v>
      </c>
      <c r="X271" s="295">
        <f>IF('FEN 2019'!A1071=1, 'FEN 2019'!K1071, 0)</f>
        <v>5287137</v>
      </c>
      <c r="Y271" s="296">
        <f t="shared" si="157"/>
        <v>0.15</v>
      </c>
      <c r="Z271" s="295">
        <f>IF('FEN 2019'!A1071=1, 'FEN 2019'!J1071, 0)</f>
        <v>16000000</v>
      </c>
      <c r="AA271" s="296">
        <f t="shared" si="158"/>
        <v>0.45393187276970504</v>
      </c>
      <c r="AB271" s="295">
        <f>IF('FEN 2019'!A1071=1, 'FEN 2019'!L1071, 0)</f>
        <v>7408890.1799999997</v>
      </c>
      <c r="AC271" s="296">
        <f t="shared" si="159"/>
        <v>0.21019571215952981</v>
      </c>
      <c r="AD271" s="295">
        <f>IF('FEN 2019'!A1071=1, 'FEN 2019'!M1071, 0)</f>
        <v>8591109.8200000003</v>
      </c>
      <c r="AE271" s="296">
        <f t="shared" si="160"/>
        <v>0.24373616061017522</v>
      </c>
      <c r="AF271" s="295">
        <f>IF('FEN 2019'!A1071=1, 'FEN 2019'!N1071, 0)</f>
        <v>19247580</v>
      </c>
      <c r="AG271" s="296">
        <f t="shared" si="161"/>
        <v>0.54606812723029496</v>
      </c>
      <c r="AH271" s="296">
        <f t="shared" si="162"/>
        <v>0.36019571215952984</v>
      </c>
    </row>
    <row r="272" spans="1:34" ht="20.100000000000001" customHeight="1">
      <c r="A272" s="128">
        <v>270</v>
      </c>
      <c r="B272" s="128">
        <f>IF('FEN 2019'!$A1075=1,'FEN 2019'!B1075, " ")</f>
        <v>2016</v>
      </c>
      <c r="C272" s="128">
        <f>IF('FEN 2019'!$A1075=1,'FEN 2019'!C1075, " ")</f>
        <v>2018</v>
      </c>
      <c r="D272" s="301" t="str">
        <f t="shared" si="156"/>
        <v xml:space="preserve"> </v>
      </c>
      <c r="E272" s="301" t="str">
        <f t="shared" si="156"/>
        <v xml:space="preserve"> </v>
      </c>
      <c r="F272" s="301" t="str">
        <f t="shared" si="156"/>
        <v xml:space="preserve"> </v>
      </c>
      <c r="G272" s="301" t="str">
        <f t="shared" si="156"/>
        <v xml:space="preserve"> </v>
      </c>
      <c r="H272" s="301" t="str">
        <f t="shared" si="156"/>
        <v xml:space="preserve"> </v>
      </c>
      <c r="I272" s="301" t="str">
        <f t="shared" si="156"/>
        <v>1</v>
      </c>
      <c r="J272" s="301" t="str">
        <f t="shared" si="156"/>
        <v>1</v>
      </c>
      <c r="K272" s="301" t="str">
        <f t="shared" si="156"/>
        <v>1</v>
      </c>
      <c r="L272" s="301" t="str">
        <f t="shared" si="156"/>
        <v xml:space="preserve"> </v>
      </c>
      <c r="M272" s="296">
        <f t="shared" si="153"/>
        <v>0.99612036512048074</v>
      </c>
      <c r="N272" s="296" t="str">
        <f t="shared" si="155"/>
        <v xml:space="preserve"> </v>
      </c>
      <c r="O272" s="494" t="str">
        <f>IF('FEN 2019'!A1075=1,'FEN 2019'!F1075," ")</f>
        <v xml:space="preserve">Alimentarea cu apă şi canalizare a s. Măgurele                                               </v>
      </c>
      <c r="P272" s="308" t="s">
        <v>1350</v>
      </c>
      <c r="Q272" s="308" t="s">
        <v>1344</v>
      </c>
      <c r="R272" s="308" t="s">
        <v>1344</v>
      </c>
      <c r="S272" s="306" t="s">
        <v>1350</v>
      </c>
      <c r="T272" s="128" t="str">
        <f>IF('FEN 2019'!A1075=1,'FEN 2019'!G1075," ")</f>
        <v>Primăria s. Măgurele                r. Ungheni</v>
      </c>
      <c r="U272" s="298" t="str">
        <f>IF('FEN 2019'!A1075=1,'FEN 2019'!E1075, " ")</f>
        <v>Magurele</v>
      </c>
      <c r="V272" s="298" t="str">
        <f>IF('FEN 2019'!A1075, 'FEN 2019'!H1075, " ")</f>
        <v>Ungheni</v>
      </c>
      <c r="W272" s="295">
        <f>IF('FEN 2019'!A1075=1, 'FEN 2019'!I1075, 0)</f>
        <v>6049510</v>
      </c>
      <c r="X272" s="295">
        <f>IF('FEN 2019'!A1075=1, 'FEN 2019'!K1075, 0)</f>
        <v>907426.5</v>
      </c>
      <c r="Y272" s="296">
        <f t="shared" si="157"/>
        <v>0.15</v>
      </c>
      <c r="Z272" s="295">
        <f>IF('FEN 2019'!A1075=1, 'FEN 2019'!J1075, 0)</f>
        <v>6000000</v>
      </c>
      <c r="AA272" s="296">
        <f t="shared" si="158"/>
        <v>0.99181586607840966</v>
      </c>
      <c r="AB272" s="295">
        <f>IF('FEN 2019'!A1075=1, 'FEN 2019'!L1075, 0)</f>
        <v>5118613.6099999994</v>
      </c>
      <c r="AC272" s="296">
        <f t="shared" si="159"/>
        <v>0.84612036512048072</v>
      </c>
      <c r="AD272" s="295">
        <f>IF('FEN 2019'!A1075=1, 'FEN 2019'!M1075, 0)</f>
        <v>881386.3900000006</v>
      </c>
      <c r="AE272" s="296">
        <f t="shared" si="160"/>
        <v>0.14569550095792894</v>
      </c>
      <c r="AF272" s="295">
        <f>IF('FEN 2019'!A1075=1, 'FEN 2019'!N1075, 0)</f>
        <v>0</v>
      </c>
      <c r="AG272" s="296">
        <f t="shared" si="161"/>
        <v>0</v>
      </c>
      <c r="AH272" s="296">
        <f t="shared" si="162"/>
        <v>0.99612036512048074</v>
      </c>
    </row>
    <row r="273" spans="1:34" ht="20.100000000000001" customHeight="1">
      <c r="A273" s="128">
        <v>271</v>
      </c>
      <c r="B273" s="128">
        <f>IF('FEN 2019'!$A1078=1,'FEN 2019'!B1078, " ")</f>
        <v>2016</v>
      </c>
      <c r="C273" s="128">
        <f>IF('FEN 2019'!$A1078=1,'FEN 2019'!C1078, " ")</f>
        <v>2019</v>
      </c>
      <c r="D273" s="301" t="str">
        <f t="shared" ref="D273:L278" si="163">IF(AND($B273&gt;=D$2-$C273+$B273,$C273&lt;=D$2+$C273-$B273),"1"," ")</f>
        <v xml:space="preserve"> </v>
      </c>
      <c r="E273" s="301" t="str">
        <f t="shared" si="163"/>
        <v xml:space="preserve"> </v>
      </c>
      <c r="F273" s="301" t="str">
        <f t="shared" si="163"/>
        <v xml:space="preserve"> </v>
      </c>
      <c r="G273" s="301" t="str">
        <f t="shared" si="163"/>
        <v xml:space="preserve"> </v>
      </c>
      <c r="H273" s="301" t="str">
        <f t="shared" si="163"/>
        <v xml:space="preserve"> </v>
      </c>
      <c r="I273" s="301" t="str">
        <f t="shared" si="163"/>
        <v>1</v>
      </c>
      <c r="J273" s="301" t="str">
        <f t="shared" si="163"/>
        <v>1</v>
      </c>
      <c r="K273" s="301" t="str">
        <f t="shared" si="163"/>
        <v>1</v>
      </c>
      <c r="L273" s="301" t="str">
        <f t="shared" si="163"/>
        <v>1</v>
      </c>
      <c r="M273" s="296" t="str">
        <f t="shared" si="153"/>
        <v xml:space="preserve"> </v>
      </c>
      <c r="N273" s="296" t="str">
        <f t="shared" si="155"/>
        <v xml:space="preserve"> </v>
      </c>
      <c r="O273" s="494" t="str">
        <f>IF('FEN 2019'!A1078=1,'FEN 2019'!F1078," ")</f>
        <v xml:space="preserve">Aprovizionarea cu apă a s. Hîrceşti </v>
      </c>
      <c r="P273" s="308" t="s">
        <v>1350</v>
      </c>
      <c r="Q273" s="308" t="s">
        <v>1344</v>
      </c>
      <c r="R273" s="308" t="s">
        <v>1350</v>
      </c>
      <c r="S273" s="306" t="s">
        <v>1350</v>
      </c>
      <c r="T273" s="128" t="str">
        <f>IF('FEN 2019'!A1078=1,'FEN 2019'!G1078," ")</f>
        <v>Primăria Hîrceşti,r. Ungheni</v>
      </c>
      <c r="U273" s="298" t="str">
        <f>IF('FEN 2019'!A1078=1,'FEN 2019'!E1078, " ")</f>
        <v>Hincesti</v>
      </c>
      <c r="V273" s="298" t="str">
        <f>IF('FEN 2019'!A1078, 'FEN 2019'!H1078, " ")</f>
        <v>Ungheni</v>
      </c>
      <c r="W273" s="295">
        <f>IF('FEN 2019'!A1078=1, 'FEN 2019'!I1078, 0)</f>
        <v>5854653.2400000002</v>
      </c>
      <c r="X273" s="295">
        <f>IF('FEN 2019'!A1078=1, 'FEN 2019'!K1078, 0)</f>
        <v>878197.98600000003</v>
      </c>
      <c r="Y273" s="296">
        <f t="shared" si="157"/>
        <v>0.15</v>
      </c>
      <c r="Z273" s="295">
        <f>IF('FEN 2019'!A1078=1, 'FEN 2019'!J1078, 0)</f>
        <v>5242844</v>
      </c>
      <c r="AA273" s="296">
        <f t="shared" si="158"/>
        <v>0.89550034563618319</v>
      </c>
      <c r="AB273" s="295">
        <f>IF('FEN 2019'!A1078=1, 'FEN 2019'!L1078, 0)</f>
        <v>1642843.3900000001</v>
      </c>
      <c r="AC273" s="296">
        <f t="shared" si="159"/>
        <v>0.28060472971751954</v>
      </c>
      <c r="AD273" s="295">
        <f>IF('FEN 2019'!A1078=1, 'FEN 2019'!M1078, 0)</f>
        <v>3600000.61</v>
      </c>
      <c r="AE273" s="296">
        <f t="shared" si="160"/>
        <v>0.61489561591866371</v>
      </c>
      <c r="AF273" s="295">
        <f>IF('FEN 2019'!A1078=1, 'FEN 2019'!N1078, 0)</f>
        <v>0</v>
      </c>
      <c r="AG273" s="296">
        <f t="shared" si="161"/>
        <v>0</v>
      </c>
      <c r="AH273" s="296">
        <f t="shared" si="162"/>
        <v>0.43060472971751956</v>
      </c>
    </row>
    <row r="274" spans="1:34" ht="20.100000000000001" customHeight="1">
      <c r="A274" s="128">
        <v>272</v>
      </c>
      <c r="B274" s="128">
        <f>IF('FEN 2019'!$A1081=1,'FEN 2019'!B1081, " ")</f>
        <v>2016</v>
      </c>
      <c r="C274" s="128">
        <f>IF('FEN 2019'!$A1081=1,'FEN 2019'!C1081, " ")</f>
        <v>2019</v>
      </c>
      <c r="D274" s="301" t="str">
        <f t="shared" si="163"/>
        <v xml:space="preserve"> </v>
      </c>
      <c r="E274" s="301" t="str">
        <f t="shared" si="163"/>
        <v xml:space="preserve"> </v>
      </c>
      <c r="F274" s="301" t="str">
        <f t="shared" si="163"/>
        <v xml:space="preserve"> </v>
      </c>
      <c r="G274" s="301" t="str">
        <f t="shared" si="163"/>
        <v xml:space="preserve"> </v>
      </c>
      <c r="H274" s="301" t="str">
        <f t="shared" si="163"/>
        <v xml:space="preserve"> </v>
      </c>
      <c r="I274" s="301" t="str">
        <f t="shared" si="163"/>
        <v>1</v>
      </c>
      <c r="J274" s="301" t="str">
        <f t="shared" si="163"/>
        <v>1</v>
      </c>
      <c r="K274" s="301" t="str">
        <f t="shared" si="163"/>
        <v>1</v>
      </c>
      <c r="L274" s="301" t="str">
        <f t="shared" si="163"/>
        <v>1</v>
      </c>
      <c r="M274" s="296" t="str">
        <f t="shared" si="153"/>
        <v xml:space="preserve"> </v>
      </c>
      <c r="N274" s="296" t="str">
        <f t="shared" si="155"/>
        <v xml:space="preserve"> </v>
      </c>
      <c r="O274" s="494" t="str">
        <f>IF('FEN 2019'!A1081=1,'FEN 2019'!F1081," ")</f>
        <v xml:space="preserve">Alimentarea cu apă și canalizare în s. Cornova                                                            </v>
      </c>
      <c r="P274" s="308" t="s">
        <v>1350</v>
      </c>
      <c r="Q274" s="308" t="s">
        <v>1344</v>
      </c>
      <c r="R274" s="308" t="s">
        <v>1344</v>
      </c>
      <c r="S274" s="306" t="s">
        <v>1350</v>
      </c>
      <c r="T274" s="128" t="str">
        <f>IF('FEN 2019'!A1081=1,'FEN 2019'!G1081," ")</f>
        <v>Primăria Cornova, r. Ungheni</v>
      </c>
      <c r="U274" s="298" t="str">
        <f>IF('FEN 2019'!A1081=1,'FEN 2019'!E1081, " ")</f>
        <v>Cornova</v>
      </c>
      <c r="V274" s="298" t="str">
        <f>IF('FEN 2019'!A1081, 'FEN 2019'!H1081, " ")</f>
        <v>Ungheni</v>
      </c>
      <c r="W274" s="295">
        <f>IF('FEN 2019'!A1081=1, 'FEN 2019'!I1081, 0)</f>
        <v>17237570</v>
      </c>
      <c r="X274" s="295">
        <f>IF('FEN 2019'!A1081=1, 'FEN 2019'!K1081, 0)</f>
        <v>2585635.5</v>
      </c>
      <c r="Y274" s="296">
        <f t="shared" si="157"/>
        <v>0.15</v>
      </c>
      <c r="Z274" s="295">
        <f>IF('FEN 2019'!A1081=1, 'FEN 2019'!J1081, 0)</f>
        <v>12005030</v>
      </c>
      <c r="AA274" s="296">
        <f t="shared" si="158"/>
        <v>0.69644561269366856</v>
      </c>
      <c r="AB274" s="295">
        <f>IF('FEN 2019'!A1081=1, 'FEN 2019'!L1081, 0)</f>
        <v>6005030</v>
      </c>
      <c r="AC274" s="296">
        <f t="shared" si="159"/>
        <v>0.34836870858247421</v>
      </c>
      <c r="AD274" s="295">
        <f>IF('FEN 2019'!A1081=1, 'FEN 2019'!M1081, 0)</f>
        <v>6000000</v>
      </c>
      <c r="AE274" s="296">
        <f t="shared" si="160"/>
        <v>0.34807690411119435</v>
      </c>
      <c r="AF274" s="295">
        <f>IF('FEN 2019'!A1081=1, 'FEN 2019'!N1081, 0)</f>
        <v>5232540</v>
      </c>
      <c r="AG274" s="296">
        <f t="shared" si="161"/>
        <v>0.30355438730633144</v>
      </c>
      <c r="AH274" s="296">
        <f t="shared" si="162"/>
        <v>0.49836870858247423</v>
      </c>
    </row>
    <row r="275" spans="1:34" ht="20.100000000000001" customHeight="1">
      <c r="A275" s="128">
        <v>273</v>
      </c>
      <c r="B275" s="128">
        <f>IF('FEN 2019'!$A1085=1,'FEN 2019'!B1085, " ")</f>
        <v>2015</v>
      </c>
      <c r="C275" s="128">
        <f>IF('FEN 2019'!$A1085=1,'FEN 2019'!C1085, " ")</f>
        <v>2018</v>
      </c>
      <c r="D275" s="301" t="str">
        <f t="shared" si="163"/>
        <v xml:space="preserve"> </v>
      </c>
      <c r="E275" s="301" t="str">
        <f t="shared" si="163"/>
        <v xml:space="preserve"> </v>
      </c>
      <c r="F275" s="301" t="str">
        <f t="shared" si="163"/>
        <v xml:space="preserve"> </v>
      </c>
      <c r="G275" s="301" t="str">
        <f t="shared" si="163"/>
        <v xml:space="preserve"> </v>
      </c>
      <c r="H275" s="301" t="str">
        <f t="shared" si="163"/>
        <v>1</v>
      </c>
      <c r="I275" s="301" t="str">
        <f t="shared" si="163"/>
        <v>1</v>
      </c>
      <c r="J275" s="301" t="str">
        <f t="shared" si="163"/>
        <v>1</v>
      </c>
      <c r="K275" s="301" t="str">
        <f t="shared" si="163"/>
        <v>1</v>
      </c>
      <c r="L275" s="301" t="str">
        <f t="shared" si="163"/>
        <v xml:space="preserve"> </v>
      </c>
      <c r="M275" s="296" t="str">
        <f t="shared" si="153"/>
        <v xml:space="preserve"> </v>
      </c>
      <c r="N275" s="296" t="str">
        <f t="shared" si="155"/>
        <v xml:space="preserve"> </v>
      </c>
      <c r="O275" s="494" t="str">
        <f>IF('FEN 2019'!A1085=1,'FEN 2019'!F1085," ")</f>
        <v xml:space="preserve">Alimentarea cu apă şi canalizare în s. Năpădeni  </v>
      </c>
      <c r="P275" s="308" t="s">
        <v>1350</v>
      </c>
      <c r="Q275" s="308" t="s">
        <v>1344</v>
      </c>
      <c r="R275" s="308" t="s">
        <v>1344</v>
      </c>
      <c r="S275" s="306" t="s">
        <v>1350</v>
      </c>
      <c r="T275" s="128" t="str">
        <f>IF('FEN 2019'!A1085=1,'FEN 2019'!G1085," ")</f>
        <v>Primăria s. Năpădeni              r. Ungheni</v>
      </c>
      <c r="U275" s="298" t="str">
        <f>IF('FEN 2019'!A1085=1,'FEN 2019'!E1085, " ")</f>
        <v>Napadeni</v>
      </c>
      <c r="V275" s="298" t="str">
        <f>IF('FEN 2019'!A1085, 'FEN 2019'!H1085, " ")</f>
        <v>Ungheni</v>
      </c>
      <c r="W275" s="295">
        <f>IF('FEN 2019'!A1085=1, 'FEN 2019'!I1085, 0)</f>
        <v>12999675</v>
      </c>
      <c r="X275" s="295">
        <f>IF('FEN 2019'!A1085=1, 'FEN 2019'!K1085, 0)</f>
        <v>1949951.25</v>
      </c>
      <c r="Y275" s="296">
        <f t="shared" si="157"/>
        <v>0.15</v>
      </c>
      <c r="Z275" s="295">
        <f>IF('FEN 2019'!A1085=1, 'FEN 2019'!J1085, 0)</f>
        <v>9000000</v>
      </c>
      <c r="AA275" s="296">
        <f t="shared" si="158"/>
        <v>0.69232500043270317</v>
      </c>
      <c r="AB275" s="295">
        <f>IF('FEN 2019'!A1085=1, 'FEN 2019'!L1085, 0)</f>
        <v>8530829.2100000009</v>
      </c>
      <c r="AC275" s="296">
        <f t="shared" si="159"/>
        <v>0.65623403738939634</v>
      </c>
      <c r="AD275" s="295">
        <f>IF('FEN 2019'!A1085=1, 'FEN 2019'!M1085, 0)</f>
        <v>469170.78999999911</v>
      </c>
      <c r="AE275" s="296">
        <f t="shared" si="160"/>
        <v>3.6090963043306785E-2</v>
      </c>
      <c r="AF275" s="295">
        <f>IF('FEN 2019'!A1085=1, 'FEN 2019'!N1085, 0)</f>
        <v>3999675</v>
      </c>
      <c r="AG275" s="296">
        <f t="shared" si="161"/>
        <v>0.30767499956729688</v>
      </c>
      <c r="AH275" s="296">
        <f t="shared" si="162"/>
        <v>0.80623403738939636</v>
      </c>
    </row>
    <row r="276" spans="1:34" ht="20.100000000000001" customHeight="1">
      <c r="A276" s="128">
        <v>274</v>
      </c>
      <c r="B276" s="128">
        <f>IF('FEN 2019'!$A1089=1,'FEN 2019'!B1089, " ")</f>
        <v>2015</v>
      </c>
      <c r="C276" s="128">
        <f>IF('FEN 2019'!$A1089=1,'FEN 2019'!C1089, " ")</f>
        <v>2018</v>
      </c>
      <c r="D276" s="301" t="str">
        <f t="shared" si="163"/>
        <v xml:space="preserve"> </v>
      </c>
      <c r="E276" s="301" t="str">
        <f t="shared" si="163"/>
        <v xml:space="preserve"> </v>
      </c>
      <c r="F276" s="301" t="str">
        <f t="shared" si="163"/>
        <v xml:space="preserve"> </v>
      </c>
      <c r="G276" s="301" t="str">
        <f t="shared" si="163"/>
        <v xml:space="preserve"> </v>
      </c>
      <c r="H276" s="301" t="str">
        <f t="shared" si="163"/>
        <v>1</v>
      </c>
      <c r="I276" s="301" t="str">
        <f t="shared" si="163"/>
        <v>1</v>
      </c>
      <c r="J276" s="301" t="str">
        <f t="shared" si="163"/>
        <v>1</v>
      </c>
      <c r="K276" s="301" t="str">
        <f t="shared" si="163"/>
        <v>1</v>
      </c>
      <c r="L276" s="301" t="str">
        <f t="shared" si="163"/>
        <v xml:space="preserve"> </v>
      </c>
      <c r="M276" s="296" t="str">
        <f t="shared" si="153"/>
        <v xml:space="preserve"> </v>
      </c>
      <c r="N276" s="296" t="str">
        <f t="shared" si="155"/>
        <v xml:space="preserve"> </v>
      </c>
      <c r="O276" s="494" t="str">
        <f>IF('FEN 2019'!A1089=1,'FEN 2019'!F1089," ")</f>
        <v xml:space="preserve">Reţele de canalizare şi de epurare a s. Sineşti, r. Ungheni </v>
      </c>
      <c r="P276" s="308" t="s">
        <v>1350</v>
      </c>
      <c r="Q276" s="308" t="s">
        <v>1350</v>
      </c>
      <c r="R276" s="308" t="s">
        <v>1344</v>
      </c>
      <c r="S276" s="308" t="s">
        <v>1344</v>
      </c>
      <c r="T276" s="128" t="str">
        <f>IF('FEN 2019'!A1089=1,'FEN 2019'!G1089," ")</f>
        <v>Primăria comunei Sineşti, r. Ungheni</v>
      </c>
      <c r="U276" s="298" t="str">
        <f>IF('FEN 2019'!A1089=1,'FEN 2019'!E1089, " ")</f>
        <v>Sinesti</v>
      </c>
      <c r="V276" s="298" t="str">
        <f>IF('FEN 2019'!A1089, 'FEN 2019'!H1089, " ")</f>
        <v>Ungheni</v>
      </c>
      <c r="W276" s="295">
        <f>IF('FEN 2019'!A1089=1, 'FEN 2019'!I1089, 0)</f>
        <v>6976096</v>
      </c>
      <c r="X276" s="295">
        <f>IF('FEN 2019'!A1089=1, 'FEN 2019'!K1089, 0)</f>
        <v>1046414.4</v>
      </c>
      <c r="Y276" s="296">
        <f t="shared" si="157"/>
        <v>0.15</v>
      </c>
      <c r="Z276" s="295">
        <f>IF('FEN 2019'!A1089=1, 'FEN 2019'!J1089, 0)</f>
        <v>6041269</v>
      </c>
      <c r="AA276" s="296">
        <f t="shared" si="158"/>
        <v>0.86599568010531969</v>
      </c>
      <c r="AB276" s="295">
        <f>IF('FEN 2019'!A1089=1, 'FEN 2019'!L1089, 0)</f>
        <v>2854126.9</v>
      </c>
      <c r="AC276" s="296">
        <f t="shared" si="159"/>
        <v>0.4091295331944973</v>
      </c>
      <c r="AD276" s="295">
        <f>IF('FEN 2019'!A1089=1, 'FEN 2019'!M1089, 0)</f>
        <v>3187142.1</v>
      </c>
      <c r="AE276" s="296">
        <f t="shared" si="160"/>
        <v>0.45686614691082233</v>
      </c>
      <c r="AF276" s="295">
        <f>IF('FEN 2019'!A1089=1, 'FEN 2019'!N1089, 0)</f>
        <v>934827</v>
      </c>
      <c r="AG276" s="296">
        <f t="shared" si="161"/>
        <v>0.13400431989468034</v>
      </c>
      <c r="AH276" s="296">
        <f t="shared" si="162"/>
        <v>0.55912953319449732</v>
      </c>
    </row>
    <row r="277" spans="1:34" ht="20.100000000000001" customHeight="1">
      <c r="A277" s="128">
        <v>275</v>
      </c>
      <c r="B277" s="128">
        <f>IF('FEN 2019'!$A1093=1,'FEN 2019'!B1093, " ")</f>
        <v>2019</v>
      </c>
      <c r="C277" s="128">
        <f>IF('FEN 2019'!$A1093=1,'FEN 2019'!C1093, " ")</f>
        <v>2019</v>
      </c>
      <c r="D277" s="301" t="str">
        <f t="shared" si="163"/>
        <v xml:space="preserve"> </v>
      </c>
      <c r="E277" s="301" t="str">
        <f t="shared" si="163"/>
        <v xml:space="preserve"> </v>
      </c>
      <c r="F277" s="301" t="str">
        <f t="shared" si="163"/>
        <v xml:space="preserve"> </v>
      </c>
      <c r="G277" s="301" t="str">
        <f t="shared" si="163"/>
        <v xml:space="preserve"> </v>
      </c>
      <c r="H277" s="301" t="str">
        <f t="shared" si="163"/>
        <v xml:space="preserve"> </v>
      </c>
      <c r="I277" s="301" t="str">
        <f t="shared" si="163"/>
        <v xml:space="preserve"> </v>
      </c>
      <c r="J277" s="301" t="str">
        <f t="shared" si="163"/>
        <v xml:space="preserve"> </v>
      </c>
      <c r="K277" s="301" t="str">
        <f t="shared" si="163"/>
        <v xml:space="preserve"> </v>
      </c>
      <c r="L277" s="301" t="str">
        <f t="shared" si="163"/>
        <v>1</v>
      </c>
      <c r="M277" s="296" t="str">
        <f t="shared" si="153"/>
        <v xml:space="preserve"> </v>
      </c>
      <c r="N277" s="296">
        <f t="shared" si="155"/>
        <v>0.15000000000000002</v>
      </c>
      <c r="O277" s="494" t="str">
        <f>IF('FEN 2019'!A1093=1,'FEN 2019'!F1093," ")</f>
        <v>Sistem de apeduct de grup pentru ameliorarea situației ecologice în opt localități ale raionului Ungheni</v>
      </c>
      <c r="P277" s="308" t="s">
        <v>1350</v>
      </c>
      <c r="Q277" s="308" t="s">
        <v>1344</v>
      </c>
      <c r="R277" s="308" t="s">
        <v>1350</v>
      </c>
      <c r="S277" s="306" t="s">
        <v>1350</v>
      </c>
      <c r="T277" s="128" t="str">
        <f>IF('FEN 2019'!A1093=1,'FEN 2019'!G1093," ")</f>
        <v>Primăria Boghenii Noi</v>
      </c>
      <c r="U277" s="298" t="str">
        <f>IF('FEN 2019'!A1093=1,'FEN 2019'!E1093, " ")</f>
        <v>Boghenii Noi</v>
      </c>
      <c r="V277" s="298" t="str">
        <f>IF('FEN 2019'!A1093, 'FEN 2019'!H1093, " ")</f>
        <v>Ungheni</v>
      </c>
      <c r="W277" s="295">
        <f>IF('FEN 2019'!A1093=1, 'FEN 2019'!I1093, 0)</f>
        <v>19950498</v>
      </c>
      <c r="X277" s="295">
        <f>IF('FEN 2019'!A1093=1, 'FEN 2019'!K1093, 0)</f>
        <v>2992574.7</v>
      </c>
      <c r="Y277" s="296">
        <f t="shared" si="157"/>
        <v>0.15000000000000002</v>
      </c>
      <c r="Z277" s="295">
        <f>IF('FEN 2019'!A1093=1, 'FEN 2019'!J1093, 0)</f>
        <v>5000000</v>
      </c>
      <c r="AA277" s="296">
        <f t="shared" si="158"/>
        <v>0.25062031033009802</v>
      </c>
      <c r="AB277" s="295">
        <f>IF('FEN 2019'!A1093=1, 'FEN 2019'!L1093, 0)</f>
        <v>0</v>
      </c>
      <c r="AC277" s="296">
        <f t="shared" si="159"/>
        <v>0</v>
      </c>
      <c r="AD277" s="295">
        <f>IF('FEN 2019'!A1093=1, 'FEN 2019'!M1093, 0)</f>
        <v>5000000</v>
      </c>
      <c r="AE277" s="296">
        <f t="shared" si="160"/>
        <v>0.25062031033009802</v>
      </c>
      <c r="AF277" s="295">
        <f>IF('FEN 2019'!A1093=1, 'FEN 2019'!N1093, 0)</f>
        <v>0</v>
      </c>
      <c r="AG277" s="296">
        <f t="shared" si="161"/>
        <v>0</v>
      </c>
      <c r="AH277" s="296">
        <f t="shared" si="162"/>
        <v>0.15000000000000002</v>
      </c>
    </row>
    <row r="278" spans="1:34" ht="20.100000000000001" customHeight="1">
      <c r="A278" s="128">
        <v>276</v>
      </c>
      <c r="B278" s="128">
        <f>IF('FEN 2019'!$A1095=1,'FEN 2019'!B1095, " ")</f>
        <v>2019</v>
      </c>
      <c r="C278" s="128">
        <f>IF('FEN 2019'!$A1095=1,'FEN 2019'!C1095, " ")</f>
        <v>2019</v>
      </c>
      <c r="D278" s="301" t="str">
        <f t="shared" si="163"/>
        <v xml:space="preserve"> </v>
      </c>
      <c r="E278" s="301" t="str">
        <f t="shared" si="163"/>
        <v xml:space="preserve"> </v>
      </c>
      <c r="F278" s="301" t="str">
        <f t="shared" si="163"/>
        <v xml:space="preserve"> </v>
      </c>
      <c r="G278" s="301" t="str">
        <f t="shared" si="163"/>
        <v xml:space="preserve"> </v>
      </c>
      <c r="H278" s="301" t="str">
        <f t="shared" si="163"/>
        <v xml:space="preserve"> </v>
      </c>
      <c r="I278" s="301" t="str">
        <f t="shared" si="163"/>
        <v xml:space="preserve"> </v>
      </c>
      <c r="J278" s="301" t="str">
        <f t="shared" si="163"/>
        <v xml:space="preserve"> </v>
      </c>
      <c r="K278" s="301" t="str">
        <f t="shared" si="163"/>
        <v xml:space="preserve"> </v>
      </c>
      <c r="L278" s="301" t="str">
        <f t="shared" si="163"/>
        <v>1</v>
      </c>
      <c r="M278" s="296" t="str">
        <f t="shared" si="153"/>
        <v xml:space="preserve"> </v>
      </c>
      <c r="N278" s="296">
        <f t="shared" si="155"/>
        <v>0.15</v>
      </c>
      <c r="O278" s="494" t="str">
        <f>IF('FEN 2019'!A1095=1,'FEN 2019'!F1095," ")</f>
        <v>Alimentarea cu apă și canalizare a s. Rădenii Vechi, r-nul Ungheni</v>
      </c>
      <c r="P278" s="308" t="s">
        <v>1350</v>
      </c>
      <c r="Q278" s="308" t="s">
        <v>1344</v>
      </c>
      <c r="R278" s="308" t="s">
        <v>1344</v>
      </c>
      <c r="S278" s="306" t="s">
        <v>1350</v>
      </c>
      <c r="T278" s="128" t="str">
        <f>IF('FEN 2019'!A1095=1,'FEN 2019'!G1095," ")</f>
        <v>Primăria Rădenii Vechi</v>
      </c>
      <c r="U278" s="298" t="str">
        <f>IF('FEN 2019'!A1095=1,'FEN 2019'!E1095, " ")</f>
        <v>Radenii Vechi</v>
      </c>
      <c r="V278" s="298" t="str">
        <f>IF('FEN 2019'!A1095, 'FEN 2019'!H1095, " ")</f>
        <v>Ungheni</v>
      </c>
      <c r="W278" s="295">
        <f>IF('FEN 2019'!A1095=1, 'FEN 2019'!I1095, 0)</f>
        <v>26981310</v>
      </c>
      <c r="X278" s="295">
        <f>IF('FEN 2019'!A1095=1, 'FEN 2019'!K1095, 0)</f>
        <v>4047196.5</v>
      </c>
      <c r="Y278" s="296">
        <f t="shared" si="157"/>
        <v>0.15</v>
      </c>
      <c r="Z278" s="295">
        <f>IF('FEN 2019'!A1095=1, 'FEN 2019'!J1095, 0)</f>
        <v>5000000</v>
      </c>
      <c r="AA278" s="296">
        <f t="shared" si="158"/>
        <v>0.18531346328254633</v>
      </c>
      <c r="AB278" s="295">
        <f>IF('FEN 2019'!A1095=1, 'FEN 2019'!L1095, 0)</f>
        <v>0</v>
      </c>
      <c r="AC278" s="296">
        <f t="shared" si="159"/>
        <v>0</v>
      </c>
      <c r="AD278" s="295">
        <f>IF('FEN 2019'!A1095=1, 'FEN 2019'!M1095, 0)</f>
        <v>5000000</v>
      </c>
      <c r="AE278" s="296">
        <f t="shared" si="160"/>
        <v>0.18531346328254633</v>
      </c>
      <c r="AF278" s="295">
        <f>IF('FEN 2019'!A1095=1, 'FEN 2019'!N1095, 0)</f>
        <v>0</v>
      </c>
      <c r="AG278" s="296">
        <f t="shared" si="161"/>
        <v>0</v>
      </c>
      <c r="AH278" s="296">
        <f t="shared" si="162"/>
        <v>0.15</v>
      </c>
    </row>
    <row r="279" spans="1:34" ht="22.5" customHeight="1">
      <c r="M279" s="491">
        <f>COUNT(M3:M278)</f>
        <v>53</v>
      </c>
      <c r="N279" s="490">
        <f>COUNT(N3:N278)</f>
        <v>59</v>
      </c>
      <c r="W279" s="488">
        <f>SUM(W3:W278)</f>
        <v>3038387307.4899993</v>
      </c>
      <c r="X279" s="488">
        <f>SUM(X3:X278)</f>
        <v>445300927.69949985</v>
      </c>
      <c r="Y279" s="489">
        <f t="shared" si="157"/>
        <v>0.1465583161836472</v>
      </c>
      <c r="Z279" s="488">
        <f t="shared" ref="Z279:AF279" si="164">SUM(Z3:Z278)</f>
        <v>1531954100.99</v>
      </c>
      <c r="AA279" s="489">
        <f t="shared" si="158"/>
        <v>0.50419974346705054</v>
      </c>
      <c r="AB279" s="488">
        <f t="shared" si="164"/>
        <v>1058221579.0500001</v>
      </c>
      <c r="AC279" s="489">
        <f t="shared" si="159"/>
        <v>0.34828396512892001</v>
      </c>
      <c r="AD279" s="488">
        <f t="shared" si="164"/>
        <v>466230137.95999998</v>
      </c>
      <c r="AE279" s="489">
        <f t="shared" si="160"/>
        <v>0.1534465789830958</v>
      </c>
      <c r="AF279" s="488">
        <f t="shared" si="164"/>
        <v>1360074050.1200001</v>
      </c>
      <c r="AG279" s="489">
        <f t="shared" si="161"/>
        <v>0.44763024344106822</v>
      </c>
      <c r="AH279" s="489">
        <f t="shared" si="162"/>
        <v>0.49484228131256719</v>
      </c>
    </row>
    <row r="280" spans="1:34">
      <c r="M280" s="304" t="s">
        <v>2673</v>
      </c>
      <c r="N280" s="304" t="s">
        <v>2673</v>
      </c>
    </row>
  </sheetData>
  <autoFilter ref="A2:AO280">
    <filterColumn colId="23" showButton="0"/>
    <filterColumn colId="25" showButton="0"/>
    <filterColumn colId="27" showButton="0"/>
    <filterColumn colId="29" showButton="0"/>
    <filterColumn colId="31" showButton="0"/>
  </autoFilter>
  <mergeCells count="8">
    <mergeCell ref="D1:J1"/>
    <mergeCell ref="AI1:AO1"/>
    <mergeCell ref="AP1:AX1"/>
    <mergeCell ref="X2:Y2"/>
    <mergeCell ref="Z2:AA2"/>
    <mergeCell ref="AB2:AC2"/>
    <mergeCell ref="AD2:AE2"/>
    <mergeCell ref="AF2:AG2"/>
  </mergeCells>
  <conditionalFormatting sqref="AC3:AC1048576">
    <cfRule type="colorScale" priority="40">
      <colorScale>
        <cfvo type="min"/>
        <cfvo type="percentile" val="50"/>
        <cfvo type="max"/>
        <color rgb="FFF8696B"/>
        <color rgb="FFFFEB84"/>
        <color rgb="FF63BE7B"/>
      </colorScale>
    </cfRule>
    <cfRule type="dataBar" priority="41">
      <dataBar>
        <cfvo type="min"/>
        <cfvo type="max"/>
        <color rgb="FF638EC6"/>
      </dataBar>
      <extLst>
        <ext xmlns:x14="http://schemas.microsoft.com/office/spreadsheetml/2009/9/main" uri="{B025F937-C7B1-47D3-B67F-A62EFF666E3E}">
          <x14:id>{6F878DBE-03B9-405D-9E1F-CFF135903069}</x14:id>
        </ext>
      </extLst>
    </cfRule>
  </conditionalFormatting>
  <conditionalFormatting sqref="AE3:AE1048576">
    <cfRule type="colorScale" priority="39">
      <colorScale>
        <cfvo type="min"/>
        <cfvo type="percentile" val="50"/>
        <cfvo type="max"/>
        <color rgb="FF63BE7B"/>
        <color rgb="FFFFEB84"/>
        <color rgb="FFF8696B"/>
      </colorScale>
    </cfRule>
  </conditionalFormatting>
  <conditionalFormatting sqref="AA3:AA1048576">
    <cfRule type="colorScale" priority="38">
      <colorScale>
        <cfvo type="min"/>
        <cfvo type="percentile" val="50"/>
        <cfvo type="max"/>
        <color rgb="FFF8696B"/>
        <color rgb="FFFFEB84"/>
        <color rgb="FF63BE7B"/>
      </colorScale>
    </cfRule>
  </conditionalFormatting>
  <conditionalFormatting sqref="Y3:Y1048576">
    <cfRule type="colorScale" priority="37">
      <colorScale>
        <cfvo type="min"/>
        <cfvo type="percentile" val="50"/>
        <cfvo type="max"/>
        <color rgb="FFF8696B"/>
        <color rgb="FFFFEB84"/>
        <color rgb="FF63BE7B"/>
      </colorScale>
    </cfRule>
  </conditionalFormatting>
  <conditionalFormatting sqref="M280:M1048576 M3:M278">
    <cfRule type="containsText" dxfId="24" priority="33" operator="containsText" text="DA">
      <formula>NOT(ISERROR(SEARCH("DA",M3)))</formula>
    </cfRule>
    <cfRule type="colorScale" priority="34">
      <colorScale>
        <cfvo type="min"/>
        <cfvo type="percentile" val="50"/>
        <cfvo type="max"/>
        <color rgb="FFF8696B"/>
        <color rgb="FFFFEB84"/>
        <color rgb="FF63BE7B"/>
      </colorScale>
    </cfRule>
  </conditionalFormatting>
  <conditionalFormatting sqref="D3:L278">
    <cfRule type="containsText" dxfId="23" priority="31" operator="containsText" text="1">
      <formula>NOT(ISERROR(SEARCH("1",D3)))</formula>
    </cfRule>
    <cfRule type="containsText" dxfId="22" priority="32" operator="containsText" text="x">
      <formula>NOT(ISERROR(SEARCH("x",D3)))</formula>
    </cfRule>
  </conditionalFormatting>
  <conditionalFormatting sqref="P3:P278">
    <cfRule type="containsText" dxfId="21" priority="29" operator="containsText" text="DA">
      <formula>NOT(ISERROR(SEARCH("DA",P3)))</formula>
    </cfRule>
  </conditionalFormatting>
  <conditionalFormatting sqref="Q3:S278">
    <cfRule type="containsText" dxfId="20" priority="28" operator="containsText" text="DA">
      <formula>NOT(ISERROR(SEARCH("DA",Q3)))</formula>
    </cfRule>
  </conditionalFormatting>
  <conditionalFormatting sqref="R3:R278">
    <cfRule type="containsText" dxfId="19" priority="27" operator="containsText" text="DA">
      <formula>NOT(ISERROR(SEARCH("DA",R3)))</formula>
    </cfRule>
  </conditionalFormatting>
  <conditionalFormatting sqref="S3:S278">
    <cfRule type="containsText" dxfId="18" priority="26" operator="containsText" text="da">
      <formula>NOT(ISERROR(SEARCH("da",S3)))</formula>
    </cfRule>
  </conditionalFormatting>
  <conditionalFormatting sqref="O3:O278">
    <cfRule type="expression" dxfId="17" priority="23">
      <formula>AND(OR(P3="DA",Q3="DA"),OR(R3="DA", S3="DA"))</formula>
    </cfRule>
    <cfRule type="expression" dxfId="16" priority="24">
      <formula>AND(P3&lt;&gt;"DA",Q3&lt;&gt;"DA",OR(S3="DA",R3="DA"))</formula>
    </cfRule>
    <cfRule type="expression" dxfId="15" priority="25">
      <formula>AND(OR(P3="DA",Q3="DA"),R3&lt;&gt;"DA", S3&lt;&gt;"DA")</formula>
    </cfRule>
  </conditionalFormatting>
  <conditionalFormatting sqref="Z3:Z278">
    <cfRule type="dataBar" priority="14929">
      <dataBar>
        <cfvo type="min"/>
        <cfvo type="max"/>
        <color rgb="FF63C384"/>
      </dataBar>
      <extLst>
        <ext xmlns:x14="http://schemas.microsoft.com/office/spreadsheetml/2009/9/main" uri="{B025F937-C7B1-47D3-B67F-A62EFF666E3E}">
          <x14:id>{D3CCA615-CAA2-45B3-91A1-71F6293C0738}</x14:id>
        </ext>
      </extLst>
    </cfRule>
  </conditionalFormatting>
  <conditionalFormatting sqref="AB3:AB278">
    <cfRule type="dataBar" priority="14931">
      <dataBar>
        <cfvo type="min"/>
        <cfvo type="max"/>
        <color rgb="FF63C384"/>
      </dataBar>
      <extLst>
        <ext xmlns:x14="http://schemas.microsoft.com/office/spreadsheetml/2009/9/main" uri="{B025F937-C7B1-47D3-B67F-A62EFF666E3E}">
          <x14:id>{A1F8950A-0C47-4013-9B6B-40BDA928E20D}</x14:id>
        </ext>
      </extLst>
    </cfRule>
  </conditionalFormatting>
  <conditionalFormatting sqref="AD3:AD278">
    <cfRule type="dataBar" priority="14933">
      <dataBar>
        <cfvo type="min"/>
        <cfvo type="max"/>
        <color rgb="FF63C384"/>
      </dataBar>
      <extLst>
        <ext xmlns:x14="http://schemas.microsoft.com/office/spreadsheetml/2009/9/main" uri="{B025F937-C7B1-47D3-B67F-A62EFF666E3E}">
          <x14:id>{219AD0D2-936D-4F46-A269-A921530FE312}</x14:id>
        </ext>
      </extLst>
    </cfRule>
  </conditionalFormatting>
  <conditionalFormatting sqref="AF3:AF278">
    <cfRule type="dataBar" priority="14935">
      <dataBar>
        <cfvo type="min"/>
        <cfvo type="max"/>
        <color rgb="FF63C384"/>
      </dataBar>
      <extLst>
        <ext xmlns:x14="http://schemas.microsoft.com/office/spreadsheetml/2009/9/main" uri="{B025F937-C7B1-47D3-B67F-A62EFF666E3E}">
          <x14:id>{FE28811B-82EC-49BB-BDBA-71CFEBADB766}</x14:id>
        </ext>
      </extLst>
    </cfRule>
  </conditionalFormatting>
  <conditionalFormatting sqref="W3:X278">
    <cfRule type="dataBar" priority="14937">
      <dataBar>
        <cfvo type="min"/>
        <cfvo type="max"/>
        <color rgb="FF63C384"/>
      </dataBar>
      <extLst>
        <ext xmlns:x14="http://schemas.microsoft.com/office/spreadsheetml/2009/9/main" uri="{B025F937-C7B1-47D3-B67F-A62EFF666E3E}">
          <x14:id>{B6ED3128-3268-4F7A-A57B-E693EF306C48}</x14:id>
        </ext>
      </extLst>
    </cfRule>
  </conditionalFormatting>
  <conditionalFormatting sqref="AH3:AH279">
    <cfRule type="colorScale" priority="14939">
      <colorScale>
        <cfvo type="min"/>
        <cfvo type="percentile" val="50"/>
        <cfvo type="max"/>
        <color rgb="FFF8696B"/>
        <color rgb="FFFFEB84"/>
        <color rgb="FF63BE7B"/>
      </colorScale>
    </cfRule>
    <cfRule type="dataBar" priority="14940">
      <dataBar>
        <cfvo type="min"/>
        <cfvo type="max"/>
        <color rgb="FF638EC6"/>
      </dataBar>
      <extLst>
        <ext xmlns:x14="http://schemas.microsoft.com/office/spreadsheetml/2009/9/main" uri="{B025F937-C7B1-47D3-B67F-A62EFF666E3E}">
          <x14:id>{5A57F7BC-A620-46B6-8D89-237AF85A5B34}</x14:id>
        </ext>
      </extLst>
    </cfRule>
  </conditionalFormatting>
  <conditionalFormatting sqref="AG3:AG279">
    <cfRule type="colorScale" priority="14943">
      <colorScale>
        <cfvo type="min"/>
        <cfvo type="percentile" val="50"/>
        <cfvo type="max"/>
        <color rgb="FF63BE7B"/>
        <color rgb="FFFFEB84"/>
        <color rgb="FFF8696B"/>
      </colorScale>
    </cfRule>
  </conditionalFormatting>
  <conditionalFormatting sqref="M3:M278">
    <cfRule type="cellIs" dxfId="14" priority="2" operator="between">
      <formula>0.9</formula>
      <formula>2</formula>
    </cfRule>
  </conditionalFormatting>
  <conditionalFormatting sqref="N3:N278">
    <cfRule type="cellIs" dxfId="13" priority="1" operator="between">
      <formula>0</formula>
      <formula>0.3</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6F878DBE-03B9-405D-9E1F-CFF135903069}">
            <x14:dataBar minLength="0" maxLength="100" border="1" negativeBarBorderColorSameAsPositive="0">
              <x14:cfvo type="autoMin"/>
              <x14:cfvo type="autoMax"/>
              <x14:borderColor rgb="FF638EC6"/>
              <x14:negativeFillColor rgb="FFFF0000"/>
              <x14:negativeBorderColor rgb="FFFF0000"/>
              <x14:axisColor rgb="FF000000"/>
            </x14:dataBar>
          </x14:cfRule>
          <xm:sqref>AC3:AC1048576</xm:sqref>
        </x14:conditionalFormatting>
        <x14:conditionalFormatting xmlns:xm="http://schemas.microsoft.com/office/excel/2006/main">
          <x14:cfRule type="dataBar" id="{D3CCA615-CAA2-45B3-91A1-71F6293C0738}">
            <x14:dataBar minLength="0" maxLength="100" gradient="0">
              <x14:cfvo type="autoMin"/>
              <x14:cfvo type="autoMax"/>
              <x14:negativeFillColor rgb="FFFF0000"/>
              <x14:axisColor rgb="FF000000"/>
            </x14:dataBar>
          </x14:cfRule>
          <xm:sqref>Z3:Z278</xm:sqref>
        </x14:conditionalFormatting>
        <x14:conditionalFormatting xmlns:xm="http://schemas.microsoft.com/office/excel/2006/main">
          <x14:cfRule type="dataBar" id="{A1F8950A-0C47-4013-9B6B-40BDA928E20D}">
            <x14:dataBar minLength="0" maxLength="100" gradient="0">
              <x14:cfvo type="autoMin"/>
              <x14:cfvo type="autoMax"/>
              <x14:negativeFillColor rgb="FFFF0000"/>
              <x14:axisColor rgb="FF000000"/>
            </x14:dataBar>
          </x14:cfRule>
          <xm:sqref>AB3:AB278</xm:sqref>
        </x14:conditionalFormatting>
        <x14:conditionalFormatting xmlns:xm="http://schemas.microsoft.com/office/excel/2006/main">
          <x14:cfRule type="dataBar" id="{219AD0D2-936D-4F46-A269-A921530FE312}">
            <x14:dataBar minLength="0" maxLength="100" gradient="0">
              <x14:cfvo type="autoMin"/>
              <x14:cfvo type="autoMax"/>
              <x14:negativeFillColor rgb="FFFF0000"/>
              <x14:axisColor rgb="FF000000"/>
            </x14:dataBar>
          </x14:cfRule>
          <xm:sqref>AD3:AD278</xm:sqref>
        </x14:conditionalFormatting>
        <x14:conditionalFormatting xmlns:xm="http://schemas.microsoft.com/office/excel/2006/main">
          <x14:cfRule type="dataBar" id="{FE28811B-82EC-49BB-BDBA-71CFEBADB766}">
            <x14:dataBar minLength="0" maxLength="100" gradient="0">
              <x14:cfvo type="autoMin"/>
              <x14:cfvo type="autoMax"/>
              <x14:negativeFillColor rgb="FFFF0000"/>
              <x14:axisColor rgb="FF000000"/>
            </x14:dataBar>
          </x14:cfRule>
          <xm:sqref>AF3:AF278</xm:sqref>
        </x14:conditionalFormatting>
        <x14:conditionalFormatting xmlns:xm="http://schemas.microsoft.com/office/excel/2006/main">
          <x14:cfRule type="dataBar" id="{B6ED3128-3268-4F7A-A57B-E693EF306C48}">
            <x14:dataBar minLength="0" maxLength="100" gradient="0">
              <x14:cfvo type="autoMin"/>
              <x14:cfvo type="autoMax"/>
              <x14:negativeFillColor rgb="FFFF0000"/>
              <x14:axisColor rgb="FF000000"/>
            </x14:dataBar>
          </x14:cfRule>
          <xm:sqref>W3:X278</xm:sqref>
        </x14:conditionalFormatting>
        <x14:conditionalFormatting xmlns:xm="http://schemas.microsoft.com/office/excel/2006/main">
          <x14:cfRule type="dataBar" id="{5A57F7BC-A620-46B6-8D89-237AF85A5B34}">
            <x14:dataBar minLength="0" maxLength="100" border="1" negativeBarBorderColorSameAsPositive="0">
              <x14:cfvo type="autoMin"/>
              <x14:cfvo type="autoMax"/>
              <x14:borderColor rgb="FF638EC6"/>
              <x14:negativeFillColor rgb="FFFF0000"/>
              <x14:negativeBorderColor rgb="FFFF0000"/>
              <x14:axisColor rgb="FF000000"/>
            </x14:dataBar>
          </x14:cfRule>
          <xm:sqref>AH3:AH279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'drop down menius'!$N$2:$N$5</xm:f>
          </x14:formula1>
          <xm:sqref>AI3:AO11 P3:S278</xm:sqref>
        </x14:dataValidation>
        <x14:dataValidation type="list" allowBlank="1" showInputMessage="1" showErrorMessage="1">
          <x14:formula1>
            <xm:f>'drop down menius'!$G$2:$G$40</xm:f>
          </x14:formula1>
          <xm:sqref>V3:V278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6"/>
  <sheetViews>
    <sheetView zoomScale="70" zoomScaleNormal="70" workbookViewId="0">
      <selection activeCell="F208" sqref="F208"/>
    </sheetView>
  </sheetViews>
  <sheetFormatPr defaultRowHeight="39.950000000000003" customHeight="1"/>
  <cols>
    <col min="1" max="1" width="4.85546875" customWidth="1"/>
    <col min="2" max="3" width="9.140625" style="417"/>
    <col min="4" max="4" width="13.7109375" style="304" customWidth="1"/>
    <col min="5" max="5" width="19.85546875" style="436" customWidth="1"/>
    <col min="6" max="6" width="41.85546875" bestFit="1" customWidth="1"/>
    <col min="7" max="7" width="34" customWidth="1"/>
    <col min="8" max="9" width="20.7109375" customWidth="1"/>
    <col min="10" max="10" width="25.5703125" customWidth="1"/>
    <col min="11" max="11" width="24.85546875" customWidth="1"/>
    <col min="12" max="15" width="20.7109375" customWidth="1"/>
    <col min="16" max="16" width="31.140625" customWidth="1"/>
    <col min="17" max="17" width="20.7109375" customWidth="1"/>
  </cols>
  <sheetData>
    <row r="1" spans="1:17" ht="102" customHeight="1">
      <c r="A1" s="304" t="s">
        <v>2663</v>
      </c>
      <c r="B1" s="305"/>
      <c r="C1" s="305"/>
      <c r="D1" s="428" t="s">
        <v>1762</v>
      </c>
      <c r="E1" s="429" t="s">
        <v>1763</v>
      </c>
      <c r="F1" s="361" t="s">
        <v>2</v>
      </c>
      <c r="G1" s="363" t="s">
        <v>1647</v>
      </c>
      <c r="H1" s="363" t="s">
        <v>1764</v>
      </c>
      <c r="I1" s="361" t="s">
        <v>1765</v>
      </c>
      <c r="J1" s="363" t="s">
        <v>1766</v>
      </c>
      <c r="K1" s="363" t="s">
        <v>1767</v>
      </c>
      <c r="L1" s="361" t="s">
        <v>1768</v>
      </c>
      <c r="M1" s="364" t="s">
        <v>1769</v>
      </c>
      <c r="N1" s="361" t="s">
        <v>2662</v>
      </c>
      <c r="O1" s="360"/>
      <c r="P1" s="361" t="s">
        <v>1770</v>
      </c>
      <c r="Q1" s="361" t="s">
        <v>1771</v>
      </c>
    </row>
    <row r="2" spans="1:17" ht="39.75" customHeight="1">
      <c r="B2" s="462"/>
      <c r="C2" s="462"/>
      <c r="D2" s="463">
        <v>3</v>
      </c>
      <c r="E2" s="464"/>
      <c r="F2" s="465">
        <v>4</v>
      </c>
      <c r="G2" s="466">
        <v>5</v>
      </c>
      <c r="H2" s="466"/>
      <c r="I2" s="465">
        <v>7</v>
      </c>
      <c r="J2" s="465">
        <v>8</v>
      </c>
      <c r="K2" s="465">
        <v>9</v>
      </c>
      <c r="L2" s="459">
        <v>10</v>
      </c>
      <c r="M2" s="459">
        <v>11</v>
      </c>
      <c r="N2" s="465">
        <v>12</v>
      </c>
      <c r="O2" s="467"/>
      <c r="P2" s="468">
        <v>14</v>
      </c>
      <c r="Q2" s="469">
        <v>15</v>
      </c>
    </row>
    <row r="3" spans="1:17" ht="39.75" customHeight="1">
      <c r="B3" s="305"/>
      <c r="C3" s="305"/>
      <c r="D3" s="418"/>
      <c r="E3" s="430"/>
      <c r="F3" s="367"/>
      <c r="G3" s="368"/>
      <c r="H3" s="368"/>
      <c r="I3" s="367"/>
      <c r="J3" s="367"/>
      <c r="K3" s="458" t="s">
        <v>1772</v>
      </c>
      <c r="L3" s="459"/>
      <c r="M3" s="460" t="s">
        <v>1773</v>
      </c>
      <c r="N3" s="461" t="s">
        <v>1774</v>
      </c>
      <c r="O3" s="373"/>
      <c r="P3" s="370"/>
      <c r="Q3" s="371"/>
    </row>
    <row r="4" spans="1:17" ht="39.950000000000003" customHeight="1">
      <c r="A4">
        <f t="shared" ref="A4:A67" si="0">IF(B4&lt;&gt;0,1,0)</f>
        <v>1</v>
      </c>
      <c r="B4" s="362">
        <v>2013</v>
      </c>
      <c r="C4" s="362">
        <v>2015</v>
      </c>
      <c r="D4" s="419"/>
      <c r="E4" s="431" t="s">
        <v>1415</v>
      </c>
      <c r="F4" s="361" t="s">
        <v>1775</v>
      </c>
      <c r="G4" s="361" t="s">
        <v>74</v>
      </c>
      <c r="H4" s="361" t="s">
        <v>1365</v>
      </c>
      <c r="I4" s="438">
        <v>7070816</v>
      </c>
      <c r="J4" s="367">
        <f>J5+J6</f>
        <v>1500000</v>
      </c>
      <c r="K4" s="470">
        <f>I4*15/100</f>
        <v>1060622.3999999999</v>
      </c>
      <c r="L4" s="367">
        <f>L5+L6</f>
        <v>499999.95</v>
      </c>
      <c r="M4" s="363">
        <f>J4-L4</f>
        <v>1000000.05</v>
      </c>
      <c r="N4" s="372">
        <f>I4-J4</f>
        <v>5570816</v>
      </c>
      <c r="O4" s="374"/>
      <c r="P4" s="375"/>
      <c r="Q4" s="376"/>
    </row>
    <row r="5" spans="1:17" ht="39.950000000000003" customHeight="1">
      <c r="A5">
        <f t="shared" si="0"/>
        <v>0</v>
      </c>
      <c r="B5" s="362"/>
      <c r="C5" s="362"/>
      <c r="D5" s="420">
        <v>41624</v>
      </c>
      <c r="E5" s="431"/>
      <c r="F5" s="377" t="s">
        <v>176</v>
      </c>
      <c r="G5" s="377" t="s">
        <v>74</v>
      </c>
      <c r="H5" s="377" t="s">
        <v>1365</v>
      </c>
      <c r="I5" s="439"/>
      <c r="J5" s="442">
        <v>500000</v>
      </c>
      <c r="K5" s="471">
        <f t="shared" ref="K5:K14" si="1">I5*15/100</f>
        <v>0</v>
      </c>
      <c r="L5" s="442">
        <v>499999.95</v>
      </c>
      <c r="M5" s="378">
        <f t="shared" ref="M5:M14" si="2">J5-L5</f>
        <v>4.9999999988358468E-2</v>
      </c>
      <c r="N5" s="379"/>
      <c r="O5" s="380"/>
      <c r="P5" s="381"/>
      <c r="Q5" s="371"/>
    </row>
    <row r="6" spans="1:17" ht="39.950000000000003" customHeight="1">
      <c r="A6">
        <f t="shared" si="0"/>
        <v>0</v>
      </c>
      <c r="B6" s="362"/>
      <c r="C6" s="362"/>
      <c r="D6" s="420">
        <v>42188</v>
      </c>
      <c r="E6" s="431"/>
      <c r="F6" s="377" t="s">
        <v>177</v>
      </c>
      <c r="G6" s="377" t="s">
        <v>74</v>
      </c>
      <c r="H6" s="377" t="s">
        <v>1365</v>
      </c>
      <c r="I6" s="439"/>
      <c r="J6" s="442">
        <v>1000000</v>
      </c>
      <c r="K6" s="471">
        <f t="shared" si="1"/>
        <v>0</v>
      </c>
      <c r="L6" s="442">
        <v>0</v>
      </c>
      <c r="M6" s="378">
        <f t="shared" si="2"/>
        <v>1000000</v>
      </c>
      <c r="N6" s="379"/>
      <c r="O6" s="380"/>
      <c r="P6" s="375" t="s">
        <v>1776</v>
      </c>
      <c r="Q6" s="371"/>
    </row>
    <row r="7" spans="1:17" ht="39.950000000000003" customHeight="1">
      <c r="A7">
        <f t="shared" si="0"/>
        <v>1</v>
      </c>
      <c r="B7" s="362">
        <v>2015</v>
      </c>
      <c r="C7" s="362">
        <v>2018</v>
      </c>
      <c r="D7" s="419"/>
      <c r="E7" s="431" t="s">
        <v>1365</v>
      </c>
      <c r="F7" s="361" t="s">
        <v>148</v>
      </c>
      <c r="G7" s="361" t="s">
        <v>158</v>
      </c>
      <c r="H7" s="361" t="s">
        <v>1365</v>
      </c>
      <c r="I7" s="440">
        <v>5242307.91</v>
      </c>
      <c r="J7" s="367">
        <f>J8+J9</f>
        <v>4557409</v>
      </c>
      <c r="K7" s="470">
        <f>I7*15/100</f>
        <v>786346.18650000007</v>
      </c>
      <c r="L7" s="367">
        <f>L8+L9</f>
        <v>3047326.83</v>
      </c>
      <c r="M7" s="363">
        <f>J7-L7</f>
        <v>1510082.17</v>
      </c>
      <c r="N7" s="372">
        <f>I7-J7</f>
        <v>684898.91000000015</v>
      </c>
      <c r="O7" s="374"/>
      <c r="P7" s="375"/>
      <c r="Q7" s="376"/>
    </row>
    <row r="8" spans="1:17" ht="39.950000000000003" customHeight="1">
      <c r="A8">
        <f t="shared" si="0"/>
        <v>0</v>
      </c>
      <c r="B8" s="362"/>
      <c r="C8" s="362"/>
      <c r="D8" s="420">
        <v>42317</v>
      </c>
      <c r="E8" s="431"/>
      <c r="F8" s="377" t="s">
        <v>176</v>
      </c>
      <c r="G8" s="377" t="s">
        <v>158</v>
      </c>
      <c r="H8" s="377" t="s">
        <v>1365</v>
      </c>
      <c r="I8" s="441"/>
      <c r="J8" s="442">
        <v>2000000</v>
      </c>
      <c r="K8" s="471">
        <f t="shared" si="1"/>
        <v>0</v>
      </c>
      <c r="L8" s="442">
        <v>2000000</v>
      </c>
      <c r="M8" s="378">
        <f t="shared" si="2"/>
        <v>0</v>
      </c>
      <c r="N8" s="379"/>
      <c r="O8" s="382"/>
      <c r="P8" s="381"/>
      <c r="Q8" s="371"/>
    </row>
    <row r="9" spans="1:17" ht="39.950000000000003" customHeight="1">
      <c r="A9">
        <f t="shared" si="0"/>
        <v>0</v>
      </c>
      <c r="B9" s="362"/>
      <c r="C9" s="362"/>
      <c r="D9" s="421">
        <v>43423</v>
      </c>
      <c r="E9" s="431"/>
      <c r="F9" s="377" t="s">
        <v>177</v>
      </c>
      <c r="G9" s="377" t="s">
        <v>158</v>
      </c>
      <c r="H9" s="377" t="s">
        <v>1365</v>
      </c>
      <c r="I9" s="441"/>
      <c r="J9" s="455">
        <v>2557409</v>
      </c>
      <c r="K9" s="471">
        <v>0</v>
      </c>
      <c r="L9" s="442">
        <v>1047326.83</v>
      </c>
      <c r="M9" s="383">
        <f>J9-L9</f>
        <v>1510082.17</v>
      </c>
      <c r="N9" s="379"/>
      <c r="O9" s="382"/>
      <c r="P9" s="375" t="s">
        <v>1777</v>
      </c>
      <c r="Q9" s="371"/>
    </row>
    <row r="10" spans="1:17" ht="39.950000000000003" customHeight="1">
      <c r="A10">
        <f t="shared" si="0"/>
        <v>1</v>
      </c>
      <c r="B10" s="362">
        <v>2016</v>
      </c>
      <c r="C10" s="362">
        <v>2019</v>
      </c>
      <c r="D10" s="422"/>
      <c r="E10" s="432" t="s">
        <v>1424</v>
      </c>
      <c r="F10" s="361" t="s">
        <v>620</v>
      </c>
      <c r="G10" s="361" t="s">
        <v>621</v>
      </c>
      <c r="H10" s="361" t="s">
        <v>1365</v>
      </c>
      <c r="I10" s="369">
        <v>2009623.62</v>
      </c>
      <c r="J10" s="369">
        <f>J11+J12</f>
        <v>1776410</v>
      </c>
      <c r="K10" s="470">
        <f>I10*15/100</f>
        <v>301443.54300000001</v>
      </c>
      <c r="L10" s="369">
        <f>L11+L12</f>
        <v>1000000</v>
      </c>
      <c r="M10" s="363">
        <f>J10-L10</f>
        <v>776410</v>
      </c>
      <c r="N10" s="363">
        <f>I10-J10</f>
        <v>233213.62000000011</v>
      </c>
      <c r="O10" s="382"/>
      <c r="P10" s="384"/>
      <c r="Q10" s="385" t="s">
        <v>1778</v>
      </c>
    </row>
    <row r="11" spans="1:17" ht="39.950000000000003" customHeight="1">
      <c r="A11">
        <f t="shared" si="0"/>
        <v>0</v>
      </c>
      <c r="D11" s="420">
        <v>42622</v>
      </c>
      <c r="E11" s="432"/>
      <c r="F11" s="377" t="s">
        <v>176</v>
      </c>
      <c r="G11" s="377" t="s">
        <v>621</v>
      </c>
      <c r="H11" s="377" t="s">
        <v>1365</v>
      </c>
      <c r="I11" s="442"/>
      <c r="J11" s="442">
        <v>1000000</v>
      </c>
      <c r="K11" s="471">
        <f t="shared" si="1"/>
        <v>0</v>
      </c>
      <c r="L11" s="442">
        <f>823529.41+176470.59</f>
        <v>1000000</v>
      </c>
      <c r="M11" s="378">
        <f t="shared" si="2"/>
        <v>0</v>
      </c>
      <c r="N11" s="378"/>
      <c r="O11" s="382"/>
      <c r="P11" s="381"/>
      <c r="Q11" s="371"/>
    </row>
    <row r="12" spans="1:17" ht="39.950000000000003" customHeight="1">
      <c r="A12">
        <f t="shared" si="0"/>
        <v>0</v>
      </c>
      <c r="B12" s="362"/>
      <c r="C12" s="362"/>
      <c r="D12" s="422" t="s">
        <v>1779</v>
      </c>
      <c r="E12" s="432"/>
      <c r="F12" s="377" t="s">
        <v>177</v>
      </c>
      <c r="G12" s="377" t="s">
        <v>621</v>
      </c>
      <c r="H12" s="377" t="s">
        <v>1365</v>
      </c>
      <c r="I12" s="442"/>
      <c r="J12" s="442">
        <v>776410</v>
      </c>
      <c r="K12" s="471">
        <v>0</v>
      </c>
      <c r="L12" s="442">
        <v>0</v>
      </c>
      <c r="M12" s="378">
        <f>J12-L12</f>
        <v>776410</v>
      </c>
      <c r="N12" s="378"/>
      <c r="O12" s="382"/>
      <c r="P12" s="375" t="s">
        <v>1780</v>
      </c>
      <c r="Q12" s="371"/>
    </row>
    <row r="13" spans="1:17" ht="39.950000000000003" customHeight="1">
      <c r="A13">
        <f t="shared" si="0"/>
        <v>1</v>
      </c>
      <c r="B13" s="362">
        <v>2016</v>
      </c>
      <c r="C13" s="362">
        <v>2018</v>
      </c>
      <c r="D13" s="422"/>
      <c r="E13" s="432" t="s">
        <v>1781</v>
      </c>
      <c r="F13" s="361" t="s">
        <v>691</v>
      </c>
      <c r="G13" s="361" t="s">
        <v>692</v>
      </c>
      <c r="H13" s="361" t="s">
        <v>1365</v>
      </c>
      <c r="I13" s="369">
        <v>2042692.32</v>
      </c>
      <c r="J13" s="369">
        <f>J14+J15</f>
        <v>1817000</v>
      </c>
      <c r="K13" s="470">
        <f>I13*15/100</f>
        <v>306403.848</v>
      </c>
      <c r="L13" s="369">
        <f>L14+L15</f>
        <v>789660.23</v>
      </c>
      <c r="M13" s="363">
        <f t="shared" si="2"/>
        <v>1027339.77</v>
      </c>
      <c r="N13" s="363">
        <f>I13-J13</f>
        <v>225692.32000000007</v>
      </c>
      <c r="O13" s="374"/>
      <c r="P13" s="381"/>
      <c r="Q13" s="376" t="s">
        <v>1782</v>
      </c>
    </row>
    <row r="14" spans="1:17" ht="39.950000000000003" customHeight="1">
      <c r="A14">
        <f t="shared" si="0"/>
        <v>0</v>
      </c>
      <c r="D14" s="422" t="s">
        <v>1278</v>
      </c>
      <c r="E14" s="432"/>
      <c r="F14" s="377" t="s">
        <v>176</v>
      </c>
      <c r="G14" s="377" t="s">
        <v>1783</v>
      </c>
      <c r="H14" s="377"/>
      <c r="I14" s="442"/>
      <c r="J14" s="442">
        <v>1000000</v>
      </c>
      <c r="K14" s="471">
        <f t="shared" si="1"/>
        <v>0</v>
      </c>
      <c r="L14" s="442">
        <v>789660.23</v>
      </c>
      <c r="M14" s="378">
        <f t="shared" si="2"/>
        <v>210339.77000000002</v>
      </c>
      <c r="N14" s="378"/>
      <c r="O14" s="382"/>
      <c r="P14" s="375" t="s">
        <v>1784</v>
      </c>
      <c r="Q14" s="371"/>
    </row>
    <row r="15" spans="1:17" ht="39.950000000000003" customHeight="1">
      <c r="A15">
        <f t="shared" si="0"/>
        <v>0</v>
      </c>
      <c r="B15" s="362"/>
      <c r="C15" s="362"/>
      <c r="D15" s="422" t="s">
        <v>1785</v>
      </c>
      <c r="E15" s="432"/>
      <c r="F15" s="377" t="s">
        <v>177</v>
      </c>
      <c r="G15" s="377" t="s">
        <v>1783</v>
      </c>
      <c r="H15" s="377"/>
      <c r="I15" s="442"/>
      <c r="J15" s="442">
        <v>817000</v>
      </c>
      <c r="K15" s="471">
        <v>0</v>
      </c>
      <c r="L15" s="442">
        <v>0</v>
      </c>
      <c r="M15" s="378">
        <f>J15-L15</f>
        <v>817000</v>
      </c>
      <c r="N15" s="378"/>
      <c r="O15" s="382"/>
      <c r="P15" s="375"/>
      <c r="Q15" s="371"/>
    </row>
    <row r="16" spans="1:17" ht="39.950000000000003" customHeight="1">
      <c r="A16">
        <f t="shared" si="0"/>
        <v>1</v>
      </c>
      <c r="B16" s="362">
        <v>2016</v>
      </c>
      <c r="C16" s="362">
        <v>2016</v>
      </c>
      <c r="D16" s="422"/>
      <c r="E16" s="432" t="s">
        <v>1416</v>
      </c>
      <c r="F16" s="361" t="s">
        <v>693</v>
      </c>
      <c r="G16" s="363" t="s">
        <v>694</v>
      </c>
      <c r="H16" s="363" t="s">
        <v>1365</v>
      </c>
      <c r="I16" s="369">
        <v>2542638</v>
      </c>
      <c r="J16" s="369">
        <f>J17</f>
        <v>1000000</v>
      </c>
      <c r="K16" s="470">
        <f t="shared" ref="K16:K26" si="3">I16*15/100</f>
        <v>381395.7</v>
      </c>
      <c r="L16" s="369">
        <f>L17</f>
        <v>1000000</v>
      </c>
      <c r="M16" s="363">
        <f t="shared" ref="M16:M26" si="4">J16-L16</f>
        <v>0</v>
      </c>
      <c r="N16" s="363">
        <f>I16-J16</f>
        <v>1542638</v>
      </c>
      <c r="O16" s="374"/>
      <c r="P16" s="375" t="s">
        <v>1786</v>
      </c>
      <c r="Q16" s="376" t="s">
        <v>1782</v>
      </c>
    </row>
    <row r="17" spans="1:17" ht="39.950000000000003" customHeight="1">
      <c r="A17">
        <f t="shared" si="0"/>
        <v>0</v>
      </c>
      <c r="D17" s="422" t="s">
        <v>695</v>
      </c>
      <c r="E17" s="432"/>
      <c r="F17" s="377" t="s">
        <v>176</v>
      </c>
      <c r="G17" s="378" t="s">
        <v>694</v>
      </c>
      <c r="H17" s="378" t="s">
        <v>1365</v>
      </c>
      <c r="I17" s="442"/>
      <c r="J17" s="442">
        <v>1000000</v>
      </c>
      <c r="K17" s="471">
        <f t="shared" si="3"/>
        <v>0</v>
      </c>
      <c r="L17" s="442">
        <f>100000+900000</f>
        <v>1000000</v>
      </c>
      <c r="M17" s="378">
        <f t="shared" si="4"/>
        <v>0</v>
      </c>
      <c r="N17" s="378"/>
      <c r="O17" s="382"/>
      <c r="P17" s="381"/>
      <c r="Q17" s="371"/>
    </row>
    <row r="18" spans="1:17" ht="39.950000000000003" customHeight="1">
      <c r="A18">
        <f t="shared" si="0"/>
        <v>1</v>
      </c>
      <c r="B18" s="362">
        <v>2015</v>
      </c>
      <c r="C18" s="362">
        <v>2016</v>
      </c>
      <c r="D18" s="422"/>
      <c r="E18" s="432" t="s">
        <v>1511</v>
      </c>
      <c r="F18" s="361" t="s">
        <v>1787</v>
      </c>
      <c r="G18" s="361" t="s">
        <v>819</v>
      </c>
      <c r="H18" s="361" t="s">
        <v>1365</v>
      </c>
      <c r="I18" s="369">
        <v>6892341.0899999999</v>
      </c>
      <c r="J18" s="369">
        <f>J19+J20+J21</f>
        <v>6043228</v>
      </c>
      <c r="K18" s="470">
        <f t="shared" si="3"/>
        <v>1033851.1634999999</v>
      </c>
      <c r="L18" s="369">
        <f>L19+L20+L21</f>
        <v>4872239.2</v>
      </c>
      <c r="M18" s="363">
        <f t="shared" si="4"/>
        <v>1170988.7999999998</v>
      </c>
      <c r="N18" s="363">
        <f>I18-J18</f>
        <v>849113.08999999985</v>
      </c>
      <c r="O18" s="374"/>
      <c r="P18" s="375" t="s">
        <v>1786</v>
      </c>
      <c r="Q18" s="376" t="s">
        <v>1782</v>
      </c>
    </row>
    <row r="19" spans="1:17" ht="39.950000000000003" customHeight="1">
      <c r="A19">
        <f t="shared" si="0"/>
        <v>0</v>
      </c>
      <c r="D19" s="422" t="s">
        <v>820</v>
      </c>
      <c r="E19" s="432"/>
      <c r="F19" s="377" t="s">
        <v>176</v>
      </c>
      <c r="G19" s="377" t="s">
        <v>819</v>
      </c>
      <c r="H19" s="377" t="s">
        <v>1365</v>
      </c>
      <c r="I19" s="442"/>
      <c r="J19" s="442">
        <v>2000000</v>
      </c>
      <c r="K19" s="471">
        <f t="shared" si="3"/>
        <v>0</v>
      </c>
      <c r="L19" s="442">
        <v>1764773.65</v>
      </c>
      <c r="M19" s="378">
        <f t="shared" si="4"/>
        <v>235226.35000000009</v>
      </c>
      <c r="N19" s="378"/>
      <c r="O19" s="382"/>
      <c r="P19" s="375" t="s">
        <v>1788</v>
      </c>
      <c r="Q19" s="371"/>
    </row>
    <row r="20" spans="1:17" ht="39.950000000000003" customHeight="1">
      <c r="A20">
        <f t="shared" si="0"/>
        <v>0</v>
      </c>
      <c r="B20" s="362"/>
      <c r="C20" s="362"/>
      <c r="D20" s="422" t="s">
        <v>1254</v>
      </c>
      <c r="E20" s="432"/>
      <c r="F20" s="377" t="s">
        <v>177</v>
      </c>
      <c r="G20" s="377" t="s">
        <v>819</v>
      </c>
      <c r="H20" s="377" t="s">
        <v>1365</v>
      </c>
      <c r="I20" s="442"/>
      <c r="J20" s="442">
        <v>2000000</v>
      </c>
      <c r="K20" s="471">
        <f t="shared" si="3"/>
        <v>0</v>
      </c>
      <c r="L20" s="442">
        <v>1629130</v>
      </c>
      <c r="M20" s="378">
        <f t="shared" si="4"/>
        <v>370870</v>
      </c>
      <c r="N20" s="378"/>
      <c r="O20" s="382"/>
      <c r="P20" s="375" t="s">
        <v>1789</v>
      </c>
      <c r="Q20" s="371"/>
    </row>
    <row r="21" spans="1:17" ht="39.950000000000003" customHeight="1">
      <c r="A21">
        <f t="shared" si="0"/>
        <v>0</v>
      </c>
      <c r="B21" s="362"/>
      <c r="C21" s="362"/>
      <c r="D21" s="422" t="s">
        <v>821</v>
      </c>
      <c r="E21" s="432"/>
      <c r="F21" s="377" t="s">
        <v>178</v>
      </c>
      <c r="G21" s="377" t="s">
        <v>819</v>
      </c>
      <c r="H21" s="377" t="s">
        <v>1365</v>
      </c>
      <c r="I21" s="442"/>
      <c r="J21" s="442">
        <v>2043228</v>
      </c>
      <c r="K21" s="471">
        <f t="shared" si="3"/>
        <v>0</v>
      </c>
      <c r="L21" s="442">
        <v>1478335.55</v>
      </c>
      <c r="M21" s="378">
        <f t="shared" si="4"/>
        <v>564892.44999999995</v>
      </c>
      <c r="N21" s="378"/>
      <c r="O21" s="382"/>
      <c r="P21" s="375" t="s">
        <v>1790</v>
      </c>
      <c r="Q21" s="371"/>
    </row>
    <row r="22" spans="1:17" ht="39.950000000000003" customHeight="1">
      <c r="A22">
        <f t="shared" si="0"/>
        <v>1</v>
      </c>
      <c r="B22" s="362">
        <v>2012</v>
      </c>
      <c r="C22" s="362">
        <v>2015</v>
      </c>
      <c r="D22" s="422"/>
      <c r="E22" s="432" t="s">
        <v>1410</v>
      </c>
      <c r="F22" s="361" t="s">
        <v>1791</v>
      </c>
      <c r="G22" s="361" t="s">
        <v>836</v>
      </c>
      <c r="H22" s="361" t="s">
        <v>1365</v>
      </c>
      <c r="I22" s="369">
        <f>754653.47+  4747131.92</f>
        <v>5501785.3899999997</v>
      </c>
      <c r="J22" s="369">
        <f>J23+J24+J25+J26</f>
        <v>4704010</v>
      </c>
      <c r="K22" s="470">
        <f t="shared" si="3"/>
        <v>825267.80849999993</v>
      </c>
      <c r="L22" s="369">
        <f>L23+L24+L25+L26</f>
        <v>4130306.0700000003</v>
      </c>
      <c r="M22" s="363">
        <f t="shared" si="4"/>
        <v>573703.9299999997</v>
      </c>
      <c r="N22" s="363">
        <f>I22-J22</f>
        <v>797775.38999999966</v>
      </c>
      <c r="O22" s="374"/>
      <c r="P22" s="381"/>
      <c r="Q22" s="376" t="s">
        <v>1782</v>
      </c>
    </row>
    <row r="23" spans="1:17" ht="39.950000000000003" customHeight="1">
      <c r="A23">
        <f t="shared" si="0"/>
        <v>0</v>
      </c>
      <c r="D23" s="422" t="s">
        <v>837</v>
      </c>
      <c r="E23" s="432"/>
      <c r="F23" s="377" t="s">
        <v>176</v>
      </c>
      <c r="G23" s="377" t="s">
        <v>836</v>
      </c>
      <c r="H23" s="377" t="s">
        <v>1365</v>
      </c>
      <c r="I23" s="442"/>
      <c r="J23" s="442">
        <v>800000</v>
      </c>
      <c r="K23" s="471">
        <f t="shared" si="3"/>
        <v>0</v>
      </c>
      <c r="L23" s="442">
        <v>754653.7</v>
      </c>
      <c r="M23" s="378">
        <f t="shared" si="4"/>
        <v>45346.300000000047</v>
      </c>
      <c r="N23" s="378"/>
      <c r="O23" s="382"/>
      <c r="P23" s="375" t="s">
        <v>1792</v>
      </c>
      <c r="Q23" s="371"/>
    </row>
    <row r="24" spans="1:17" ht="39.950000000000003" customHeight="1">
      <c r="A24">
        <f t="shared" si="0"/>
        <v>0</v>
      </c>
      <c r="B24" s="362"/>
      <c r="C24" s="362"/>
      <c r="D24" s="422" t="s">
        <v>838</v>
      </c>
      <c r="E24" s="432"/>
      <c r="F24" s="377" t="s">
        <v>177</v>
      </c>
      <c r="G24" s="377" t="s">
        <v>1793</v>
      </c>
      <c r="H24" s="377" t="s">
        <v>1365</v>
      </c>
      <c r="I24" s="442"/>
      <c r="J24" s="442">
        <v>1000000</v>
      </c>
      <c r="K24" s="471">
        <f t="shared" si="3"/>
        <v>0</v>
      </c>
      <c r="L24" s="442">
        <v>1000000</v>
      </c>
      <c r="M24" s="378">
        <f t="shared" si="4"/>
        <v>0</v>
      </c>
      <c r="N24" s="378"/>
      <c r="O24" s="382"/>
      <c r="P24" s="381"/>
      <c r="Q24" s="371"/>
    </row>
    <row r="25" spans="1:17" ht="39.950000000000003" customHeight="1">
      <c r="A25">
        <f t="shared" si="0"/>
        <v>0</v>
      </c>
      <c r="B25" s="362"/>
      <c r="C25" s="362"/>
      <c r="D25" s="422" t="s">
        <v>839</v>
      </c>
      <c r="E25" s="432"/>
      <c r="F25" s="377" t="s">
        <v>178</v>
      </c>
      <c r="G25" s="377" t="s">
        <v>1793</v>
      </c>
      <c r="H25" s="377" t="s">
        <v>1365</v>
      </c>
      <c r="I25" s="442"/>
      <c r="J25" s="442">
        <v>1000000</v>
      </c>
      <c r="K25" s="471">
        <f t="shared" si="3"/>
        <v>0</v>
      </c>
      <c r="L25" s="442">
        <f>941345.7+58654.3</f>
        <v>1000000</v>
      </c>
      <c r="M25" s="378">
        <f t="shared" si="4"/>
        <v>0</v>
      </c>
      <c r="N25" s="378"/>
      <c r="O25" s="382"/>
      <c r="P25" s="381"/>
      <c r="Q25" s="371"/>
    </row>
    <row r="26" spans="1:17" ht="39.950000000000003" customHeight="1">
      <c r="A26">
        <f t="shared" si="0"/>
        <v>0</v>
      </c>
      <c r="B26" s="362"/>
      <c r="C26" s="362"/>
      <c r="D26" s="422" t="s">
        <v>840</v>
      </c>
      <c r="E26" s="432"/>
      <c r="F26" s="377" t="s">
        <v>187</v>
      </c>
      <c r="G26" s="377" t="s">
        <v>836</v>
      </c>
      <c r="H26" s="377" t="s">
        <v>1365</v>
      </c>
      <c r="I26" s="442"/>
      <c r="J26" s="442">
        <v>1904010</v>
      </c>
      <c r="K26" s="471">
        <f t="shared" si="3"/>
        <v>0</v>
      </c>
      <c r="L26" s="442">
        <f>966971.84+408680.53</f>
        <v>1375652.37</v>
      </c>
      <c r="M26" s="378">
        <f t="shared" si="4"/>
        <v>528357.62999999989</v>
      </c>
      <c r="N26" s="378"/>
      <c r="O26" s="382"/>
      <c r="P26" s="375" t="s">
        <v>1794</v>
      </c>
      <c r="Q26" s="371"/>
    </row>
    <row r="27" spans="1:17" ht="39.950000000000003" customHeight="1">
      <c r="A27">
        <f t="shared" si="0"/>
        <v>1</v>
      </c>
      <c r="B27" s="362">
        <v>2018</v>
      </c>
      <c r="C27" s="362">
        <v>2019</v>
      </c>
      <c r="D27" s="422"/>
      <c r="E27" s="432" t="s">
        <v>1417</v>
      </c>
      <c r="F27" s="361" t="s">
        <v>1795</v>
      </c>
      <c r="G27" s="361" t="s">
        <v>912</v>
      </c>
      <c r="H27" s="361" t="s">
        <v>1365</v>
      </c>
      <c r="I27" s="369">
        <v>3849510</v>
      </c>
      <c r="J27" s="369">
        <f>J28+J29</f>
        <v>3804905</v>
      </c>
      <c r="K27" s="470">
        <f>I27*15/100</f>
        <v>577426.5</v>
      </c>
      <c r="L27" s="369">
        <f>L28+L29</f>
        <v>1499988</v>
      </c>
      <c r="M27" s="363">
        <f>J27-L27</f>
        <v>2304917</v>
      </c>
      <c r="N27" s="363">
        <f>I27-J27</f>
        <v>44605</v>
      </c>
      <c r="O27" s="374"/>
      <c r="P27" s="381"/>
      <c r="Q27" s="376" t="s">
        <v>1782</v>
      </c>
    </row>
    <row r="28" spans="1:17" ht="39.950000000000003" customHeight="1">
      <c r="A28">
        <f t="shared" si="0"/>
        <v>0</v>
      </c>
      <c r="B28" s="362"/>
      <c r="C28" s="362"/>
      <c r="D28" s="422" t="s">
        <v>1796</v>
      </c>
      <c r="E28" s="432"/>
      <c r="F28" s="377" t="s">
        <v>176</v>
      </c>
      <c r="G28" s="377" t="s">
        <v>912</v>
      </c>
      <c r="H28" s="377" t="s">
        <v>1365</v>
      </c>
      <c r="I28" s="442"/>
      <c r="J28" s="442">
        <v>1500000</v>
      </c>
      <c r="K28" s="471">
        <v>0</v>
      </c>
      <c r="L28" s="442">
        <v>1499988</v>
      </c>
      <c r="M28" s="378">
        <f>J28-L28</f>
        <v>12</v>
      </c>
      <c r="N28" s="378"/>
      <c r="O28" s="382"/>
      <c r="P28" s="375"/>
      <c r="Q28" s="371"/>
    </row>
    <row r="29" spans="1:17" ht="39.950000000000003" customHeight="1">
      <c r="A29">
        <f t="shared" si="0"/>
        <v>0</v>
      </c>
      <c r="B29" s="362"/>
      <c r="C29" s="362"/>
      <c r="D29" s="422" t="s">
        <v>1797</v>
      </c>
      <c r="E29" s="432"/>
      <c r="F29" s="377" t="s">
        <v>177</v>
      </c>
      <c r="G29" s="377" t="s">
        <v>912</v>
      </c>
      <c r="H29" s="377" t="s">
        <v>1365</v>
      </c>
      <c r="I29" s="442"/>
      <c r="J29" s="442">
        <v>2304905</v>
      </c>
      <c r="K29" s="471">
        <v>0</v>
      </c>
      <c r="L29" s="442">
        <v>0</v>
      </c>
      <c r="M29" s="378">
        <f>J29-L29</f>
        <v>2304905</v>
      </c>
      <c r="N29" s="378"/>
      <c r="O29" s="382"/>
      <c r="P29" s="375" t="s">
        <v>1798</v>
      </c>
      <c r="Q29" s="371"/>
    </row>
    <row r="30" spans="1:17" ht="39.950000000000003" customHeight="1">
      <c r="A30">
        <f t="shared" si="0"/>
        <v>1</v>
      </c>
      <c r="B30" s="362">
        <v>2015</v>
      </c>
      <c r="C30" s="362">
        <v>2018</v>
      </c>
      <c r="D30" s="422"/>
      <c r="E30" s="432" t="s">
        <v>1516</v>
      </c>
      <c r="F30" s="361" t="s">
        <v>1174</v>
      </c>
      <c r="G30" s="361" t="s">
        <v>923</v>
      </c>
      <c r="H30" s="361" t="s">
        <v>1365</v>
      </c>
      <c r="I30" s="369">
        <v>6742154.7400000002</v>
      </c>
      <c r="J30" s="369">
        <f>J31+J32+J33+J34</f>
        <v>6149750</v>
      </c>
      <c r="K30" s="470">
        <f t="shared" ref="K30:K33" si="5">I30*15/100</f>
        <v>1011323.2110000001</v>
      </c>
      <c r="L30" s="369">
        <f>L31+L32+L33+L34</f>
        <v>5953596.5800000001</v>
      </c>
      <c r="M30" s="363">
        <f>J30-L30</f>
        <v>196153.41999999993</v>
      </c>
      <c r="N30" s="363">
        <f>I30-J30</f>
        <v>592404.74000000022</v>
      </c>
      <c r="O30" s="374"/>
      <c r="P30" s="381"/>
      <c r="Q30" s="376" t="s">
        <v>1782</v>
      </c>
    </row>
    <row r="31" spans="1:17" ht="39.950000000000003" customHeight="1">
      <c r="A31">
        <f t="shared" si="0"/>
        <v>0</v>
      </c>
      <c r="B31" s="362"/>
      <c r="C31" s="362"/>
      <c r="D31" s="422" t="s">
        <v>1799</v>
      </c>
      <c r="E31" s="432"/>
      <c r="F31" s="377" t="s">
        <v>176</v>
      </c>
      <c r="G31" s="377" t="s">
        <v>1800</v>
      </c>
      <c r="H31" s="377" t="s">
        <v>1365</v>
      </c>
      <c r="I31" s="442"/>
      <c r="J31" s="442">
        <v>500000</v>
      </c>
      <c r="K31" s="471">
        <f t="shared" si="5"/>
        <v>0</v>
      </c>
      <c r="L31" s="442">
        <v>500000</v>
      </c>
      <c r="M31" s="378">
        <f t="shared" ref="M31:M33" si="6">J31-L31</f>
        <v>0</v>
      </c>
      <c r="N31" s="378"/>
      <c r="O31" s="382"/>
      <c r="P31" s="381"/>
      <c r="Q31" s="371"/>
    </row>
    <row r="32" spans="1:17" ht="39.950000000000003" customHeight="1">
      <c r="A32">
        <f t="shared" si="0"/>
        <v>0</v>
      </c>
      <c r="B32" s="362"/>
      <c r="C32" s="362"/>
      <c r="D32" s="422" t="s">
        <v>925</v>
      </c>
      <c r="E32" s="432"/>
      <c r="F32" s="377" t="s">
        <v>177</v>
      </c>
      <c r="G32" s="377" t="s">
        <v>1800</v>
      </c>
      <c r="H32" s="377" t="s">
        <v>1365</v>
      </c>
      <c r="I32" s="442"/>
      <c r="J32" s="442">
        <v>2000000</v>
      </c>
      <c r="K32" s="471">
        <f t="shared" si="5"/>
        <v>0</v>
      </c>
      <c r="L32" s="442">
        <v>2000000</v>
      </c>
      <c r="M32" s="378">
        <f t="shared" si="6"/>
        <v>0</v>
      </c>
      <c r="N32" s="378"/>
      <c r="O32" s="382"/>
      <c r="P32" s="381"/>
      <c r="Q32" s="371"/>
    </row>
    <row r="33" spans="1:17" ht="39.950000000000003" customHeight="1">
      <c r="A33">
        <f t="shared" si="0"/>
        <v>0</v>
      </c>
      <c r="B33" s="362"/>
      <c r="C33" s="362"/>
      <c r="D33" s="422" t="s">
        <v>1801</v>
      </c>
      <c r="E33" s="432"/>
      <c r="F33" s="377" t="s">
        <v>178</v>
      </c>
      <c r="G33" s="377" t="s">
        <v>1800</v>
      </c>
      <c r="H33" s="377" t="s">
        <v>1365</v>
      </c>
      <c r="I33" s="442"/>
      <c r="J33" s="442">
        <v>2000000</v>
      </c>
      <c r="K33" s="471">
        <f t="shared" si="5"/>
        <v>0</v>
      </c>
      <c r="L33" s="442">
        <v>2000000</v>
      </c>
      <c r="M33" s="378">
        <f t="shared" si="6"/>
        <v>0</v>
      </c>
      <c r="N33" s="378"/>
      <c r="O33" s="382"/>
      <c r="P33" s="381"/>
      <c r="Q33" s="371"/>
    </row>
    <row r="34" spans="1:17" ht="39.950000000000003" customHeight="1">
      <c r="A34">
        <f t="shared" si="0"/>
        <v>0</v>
      </c>
      <c r="B34" s="362"/>
      <c r="C34" s="362"/>
      <c r="D34" s="422" t="s">
        <v>1802</v>
      </c>
      <c r="E34" s="432"/>
      <c r="F34" s="377" t="s">
        <v>187</v>
      </c>
      <c r="G34" s="377" t="s">
        <v>1800</v>
      </c>
      <c r="H34" s="377" t="s">
        <v>1365</v>
      </c>
      <c r="I34" s="442"/>
      <c r="J34" s="442">
        <v>1649750</v>
      </c>
      <c r="K34" s="471">
        <v>0</v>
      </c>
      <c r="L34" s="442">
        <v>1453596.58</v>
      </c>
      <c r="M34" s="378">
        <f>J34-L34</f>
        <v>196153.41999999993</v>
      </c>
      <c r="N34" s="378"/>
      <c r="O34" s="382"/>
      <c r="P34" s="375" t="s">
        <v>1803</v>
      </c>
      <c r="Q34" s="371"/>
    </row>
    <row r="35" spans="1:17" ht="39.950000000000003" customHeight="1">
      <c r="A35">
        <f t="shared" si="0"/>
        <v>1</v>
      </c>
      <c r="B35" s="362">
        <v>2013</v>
      </c>
      <c r="C35" s="362">
        <v>2016</v>
      </c>
      <c r="D35" s="422"/>
      <c r="E35" s="432" t="s">
        <v>1518</v>
      </c>
      <c r="F35" s="361" t="s">
        <v>1804</v>
      </c>
      <c r="G35" s="361" t="s">
        <v>942</v>
      </c>
      <c r="H35" s="361" t="s">
        <v>1365</v>
      </c>
      <c r="I35" s="369">
        <v>14807291.99</v>
      </c>
      <c r="J35" s="369">
        <f>J36+J37+J38+J39+J40+J41</f>
        <v>5376903</v>
      </c>
      <c r="K35" s="470">
        <f t="shared" ref="K35:K45" si="7">I35*15/100</f>
        <v>2221093.7985</v>
      </c>
      <c r="L35" s="369">
        <f>L36+L37+L38+L39+L40+L41</f>
        <v>5002861.51</v>
      </c>
      <c r="M35" s="363">
        <f t="shared" ref="M35:M45" si="8">J35-L35</f>
        <v>374041.49000000022</v>
      </c>
      <c r="N35" s="363">
        <f>I35-J35</f>
        <v>9430388.9900000002</v>
      </c>
      <c r="O35" s="374"/>
      <c r="P35" s="375" t="s">
        <v>1786</v>
      </c>
      <c r="Q35" s="376"/>
    </row>
    <row r="36" spans="1:17" ht="39.950000000000003" customHeight="1">
      <c r="A36">
        <f t="shared" si="0"/>
        <v>0</v>
      </c>
      <c r="D36" s="422" t="s">
        <v>943</v>
      </c>
      <c r="E36" s="432"/>
      <c r="F36" s="377" t="s">
        <v>176</v>
      </c>
      <c r="G36" s="377" t="s">
        <v>1805</v>
      </c>
      <c r="H36" s="377" t="s">
        <v>1365</v>
      </c>
      <c r="I36" s="442"/>
      <c r="J36" s="442">
        <v>500000</v>
      </c>
      <c r="K36" s="471">
        <f t="shared" si="7"/>
        <v>0</v>
      </c>
      <c r="L36" s="442">
        <v>500000</v>
      </c>
      <c r="M36" s="378">
        <f t="shared" si="8"/>
        <v>0</v>
      </c>
      <c r="N36" s="378"/>
      <c r="O36" s="382"/>
      <c r="P36" s="381"/>
      <c r="Q36" s="371"/>
    </row>
    <row r="37" spans="1:17" ht="39.950000000000003" customHeight="1">
      <c r="A37">
        <f t="shared" si="0"/>
        <v>0</v>
      </c>
      <c r="B37" s="362"/>
      <c r="C37" s="362"/>
      <c r="D37" s="422" t="s">
        <v>944</v>
      </c>
      <c r="E37" s="432"/>
      <c r="F37" s="377" t="s">
        <v>177</v>
      </c>
      <c r="G37" s="377" t="s">
        <v>1805</v>
      </c>
      <c r="H37" s="377" t="s">
        <v>1365</v>
      </c>
      <c r="I37" s="442"/>
      <c r="J37" s="442">
        <v>500000</v>
      </c>
      <c r="K37" s="471">
        <f t="shared" si="7"/>
        <v>0</v>
      </c>
      <c r="L37" s="442">
        <v>500000</v>
      </c>
      <c r="M37" s="378">
        <f t="shared" si="8"/>
        <v>0</v>
      </c>
      <c r="N37" s="378"/>
      <c r="O37" s="382"/>
      <c r="P37" s="381"/>
      <c r="Q37" s="371"/>
    </row>
    <row r="38" spans="1:17" ht="39.950000000000003" customHeight="1">
      <c r="A38">
        <f t="shared" si="0"/>
        <v>0</v>
      </c>
      <c r="B38" s="362"/>
      <c r="C38" s="362"/>
      <c r="D38" s="422" t="s">
        <v>945</v>
      </c>
      <c r="E38" s="432"/>
      <c r="F38" s="377" t="s">
        <v>178</v>
      </c>
      <c r="G38" s="377" t="s">
        <v>942</v>
      </c>
      <c r="H38" s="377" t="s">
        <v>1365</v>
      </c>
      <c r="I38" s="442"/>
      <c r="J38" s="442">
        <v>500000</v>
      </c>
      <c r="K38" s="471">
        <f t="shared" si="7"/>
        <v>0</v>
      </c>
      <c r="L38" s="442">
        <v>375000</v>
      </c>
      <c r="M38" s="378">
        <f t="shared" si="8"/>
        <v>125000</v>
      </c>
      <c r="N38" s="378"/>
      <c r="O38" s="382"/>
      <c r="P38" s="375" t="s">
        <v>1806</v>
      </c>
      <c r="Q38" s="371"/>
    </row>
    <row r="39" spans="1:17" ht="39.950000000000003" customHeight="1">
      <c r="A39">
        <f t="shared" si="0"/>
        <v>0</v>
      </c>
      <c r="B39" s="362"/>
      <c r="C39" s="362"/>
      <c r="D39" s="422" t="s">
        <v>946</v>
      </c>
      <c r="E39" s="432"/>
      <c r="F39" s="377" t="s">
        <v>187</v>
      </c>
      <c r="G39" s="377" t="s">
        <v>1805</v>
      </c>
      <c r="H39" s="377" t="s">
        <v>1365</v>
      </c>
      <c r="I39" s="442"/>
      <c r="J39" s="442">
        <v>1605533</v>
      </c>
      <c r="K39" s="471">
        <f t="shared" si="7"/>
        <v>0</v>
      </c>
      <c r="L39" s="442">
        <v>1605533</v>
      </c>
      <c r="M39" s="378">
        <f t="shared" si="8"/>
        <v>0</v>
      </c>
      <c r="N39" s="378"/>
      <c r="O39" s="382"/>
      <c r="P39" s="381"/>
      <c r="Q39" s="371"/>
    </row>
    <row r="40" spans="1:17" ht="39.950000000000003" customHeight="1">
      <c r="A40">
        <f t="shared" si="0"/>
        <v>0</v>
      </c>
      <c r="B40" s="362"/>
      <c r="C40" s="362"/>
      <c r="D40" s="422" t="s">
        <v>1236</v>
      </c>
      <c r="E40" s="432"/>
      <c r="F40" s="377" t="s">
        <v>236</v>
      </c>
      <c r="G40" s="377" t="s">
        <v>942</v>
      </c>
      <c r="H40" s="377" t="s">
        <v>1365</v>
      </c>
      <c r="I40" s="442"/>
      <c r="J40" s="442">
        <v>271370</v>
      </c>
      <c r="K40" s="471">
        <f t="shared" si="7"/>
        <v>0</v>
      </c>
      <c r="L40" s="442">
        <f>186462.87+47888.82</f>
        <v>234351.69</v>
      </c>
      <c r="M40" s="378">
        <f t="shared" si="8"/>
        <v>37018.31</v>
      </c>
      <c r="N40" s="378"/>
      <c r="O40" s="382"/>
      <c r="P40" s="375" t="s">
        <v>1807</v>
      </c>
      <c r="Q40" s="371"/>
    </row>
    <row r="41" spans="1:17" ht="39.950000000000003" customHeight="1">
      <c r="A41">
        <f t="shared" si="0"/>
        <v>0</v>
      </c>
      <c r="B41" s="362"/>
      <c r="C41" s="362"/>
      <c r="D41" s="422" t="s">
        <v>947</v>
      </c>
      <c r="E41" s="432"/>
      <c r="F41" s="377" t="s">
        <v>245</v>
      </c>
      <c r="G41" s="377" t="s">
        <v>942</v>
      </c>
      <c r="H41" s="377" t="s">
        <v>1365</v>
      </c>
      <c r="I41" s="442"/>
      <c r="J41" s="442">
        <v>2000000</v>
      </c>
      <c r="K41" s="471">
        <f t="shared" si="7"/>
        <v>0</v>
      </c>
      <c r="L41" s="442">
        <f>1121381.81+257473.18+409121.83</f>
        <v>1787976.82</v>
      </c>
      <c r="M41" s="378">
        <f t="shared" si="8"/>
        <v>212023.17999999993</v>
      </c>
      <c r="N41" s="378"/>
      <c r="O41" s="382"/>
      <c r="P41" s="375" t="s">
        <v>1808</v>
      </c>
      <c r="Q41" s="371"/>
    </row>
    <row r="42" spans="1:17" ht="39.950000000000003" customHeight="1">
      <c r="A42">
        <f t="shared" si="0"/>
        <v>1</v>
      </c>
      <c r="B42" s="362">
        <v>2015</v>
      </c>
      <c r="C42" s="362">
        <v>2016</v>
      </c>
      <c r="D42" s="422"/>
      <c r="E42" s="432" t="s">
        <v>1411</v>
      </c>
      <c r="F42" s="361" t="s">
        <v>1177</v>
      </c>
      <c r="G42" s="361" t="s">
        <v>972</v>
      </c>
      <c r="H42" s="361" t="s">
        <v>1365</v>
      </c>
      <c r="I42" s="369">
        <v>5842719.2699999996</v>
      </c>
      <c r="J42" s="369">
        <f>J43+J44+J45</f>
        <v>4500000</v>
      </c>
      <c r="K42" s="470">
        <f>I42*15/100</f>
        <v>876407.89049999998</v>
      </c>
      <c r="L42" s="369">
        <f>L43+L44+L45</f>
        <v>783455.98</v>
      </c>
      <c r="M42" s="363">
        <f>J42-L42</f>
        <v>3716544.02</v>
      </c>
      <c r="N42" s="363">
        <f>I42-J42</f>
        <v>1342719.2699999996</v>
      </c>
      <c r="O42" s="374"/>
      <c r="P42" s="381"/>
      <c r="Q42" s="376"/>
    </row>
    <row r="43" spans="1:17" ht="39.950000000000003" customHeight="1">
      <c r="A43">
        <f t="shared" si="0"/>
        <v>0</v>
      </c>
      <c r="B43" s="362"/>
      <c r="C43" s="362"/>
      <c r="D43" s="422" t="s">
        <v>973</v>
      </c>
      <c r="E43" s="432"/>
      <c r="F43" s="377" t="s">
        <v>176</v>
      </c>
      <c r="G43" s="377" t="s">
        <v>972</v>
      </c>
      <c r="H43" s="377" t="s">
        <v>1365</v>
      </c>
      <c r="I43" s="442"/>
      <c r="J43" s="442">
        <v>500000</v>
      </c>
      <c r="K43" s="471">
        <f t="shared" si="7"/>
        <v>0</v>
      </c>
      <c r="L43" s="442">
        <v>438660.99</v>
      </c>
      <c r="M43" s="378">
        <f t="shared" si="8"/>
        <v>61339.010000000009</v>
      </c>
      <c r="N43" s="378"/>
      <c r="O43" s="382"/>
      <c r="P43" s="375" t="s">
        <v>1809</v>
      </c>
      <c r="Q43" s="371"/>
    </row>
    <row r="44" spans="1:17" ht="39.950000000000003" customHeight="1">
      <c r="A44">
        <f t="shared" si="0"/>
        <v>0</v>
      </c>
      <c r="B44" s="362"/>
      <c r="C44" s="362"/>
      <c r="D44" s="422" t="s">
        <v>1231</v>
      </c>
      <c r="E44" s="432"/>
      <c r="F44" s="377" t="s">
        <v>177</v>
      </c>
      <c r="G44" s="377" t="s">
        <v>972</v>
      </c>
      <c r="H44" s="377" t="s">
        <v>1365</v>
      </c>
      <c r="I44" s="442"/>
      <c r="J44" s="442">
        <v>2000000</v>
      </c>
      <c r="K44" s="471">
        <f t="shared" si="7"/>
        <v>0</v>
      </c>
      <c r="L44" s="442">
        <v>344794.99</v>
      </c>
      <c r="M44" s="378">
        <f t="shared" si="8"/>
        <v>1655205.01</v>
      </c>
      <c r="N44" s="378"/>
      <c r="O44" s="382"/>
      <c r="P44" s="375" t="s">
        <v>1810</v>
      </c>
      <c r="Q44" s="371"/>
    </row>
    <row r="45" spans="1:17" ht="39.950000000000003" customHeight="1">
      <c r="A45">
        <f t="shared" si="0"/>
        <v>0</v>
      </c>
      <c r="B45" s="362"/>
      <c r="C45" s="362"/>
      <c r="D45" s="422" t="s">
        <v>974</v>
      </c>
      <c r="E45" s="432"/>
      <c r="F45" s="377" t="s">
        <v>178</v>
      </c>
      <c r="G45" s="377" t="s">
        <v>972</v>
      </c>
      <c r="H45" s="377" t="s">
        <v>1365</v>
      </c>
      <c r="I45" s="442"/>
      <c r="J45" s="442">
        <v>2000000</v>
      </c>
      <c r="K45" s="471">
        <f t="shared" si="7"/>
        <v>0</v>
      </c>
      <c r="L45" s="442">
        <v>0</v>
      </c>
      <c r="M45" s="378">
        <f t="shared" si="8"/>
        <v>2000000</v>
      </c>
      <c r="N45" s="378"/>
      <c r="O45" s="382"/>
      <c r="P45" s="375" t="s">
        <v>1811</v>
      </c>
      <c r="Q45" s="371"/>
    </row>
    <row r="46" spans="1:17" ht="39.950000000000003" customHeight="1">
      <c r="A46">
        <f t="shared" si="0"/>
        <v>1</v>
      </c>
      <c r="B46" s="362">
        <v>2014</v>
      </c>
      <c r="C46" s="362">
        <v>2014</v>
      </c>
      <c r="D46" s="422"/>
      <c r="E46" s="432" t="s">
        <v>1812</v>
      </c>
      <c r="F46" s="361" t="s">
        <v>1813</v>
      </c>
      <c r="G46" s="361" t="s">
        <v>1814</v>
      </c>
      <c r="H46" s="361" t="s">
        <v>1365</v>
      </c>
      <c r="I46" s="369">
        <v>1448411.07</v>
      </c>
      <c r="J46" s="369">
        <v>982268</v>
      </c>
      <c r="K46" s="470">
        <f>I46*15/100</f>
        <v>217261.6605</v>
      </c>
      <c r="L46" s="369">
        <v>429253.19</v>
      </c>
      <c r="M46" s="363">
        <f>J46-L46</f>
        <v>553014.81000000006</v>
      </c>
      <c r="N46" s="363">
        <f>I46-J46</f>
        <v>466143.07000000007</v>
      </c>
      <c r="O46" s="374"/>
      <c r="P46" s="375" t="s">
        <v>1815</v>
      </c>
      <c r="Q46" s="376"/>
    </row>
    <row r="47" spans="1:17" ht="39.950000000000003" customHeight="1">
      <c r="A47">
        <f t="shared" si="0"/>
        <v>0</v>
      </c>
      <c r="D47" s="422" t="s">
        <v>1816</v>
      </c>
      <c r="E47" s="432"/>
      <c r="F47" s="377"/>
      <c r="G47" s="377" t="s">
        <v>1814</v>
      </c>
      <c r="H47" s="377" t="s">
        <v>1365</v>
      </c>
      <c r="I47" s="442"/>
      <c r="J47" s="442">
        <v>982268</v>
      </c>
      <c r="K47" s="471">
        <v>0</v>
      </c>
      <c r="L47" s="442">
        <v>429253.19</v>
      </c>
      <c r="M47" s="378">
        <f>J47-L47</f>
        <v>553014.81000000006</v>
      </c>
      <c r="N47" s="378"/>
      <c r="O47" s="382"/>
      <c r="P47" s="375" t="s">
        <v>1817</v>
      </c>
      <c r="Q47" s="371"/>
    </row>
    <row r="48" spans="1:17" ht="39.950000000000003" customHeight="1">
      <c r="A48">
        <f t="shared" si="0"/>
        <v>1</v>
      </c>
      <c r="B48" s="362">
        <v>2019</v>
      </c>
      <c r="C48" s="362">
        <v>2019</v>
      </c>
      <c r="D48" s="422" t="s">
        <v>1818</v>
      </c>
      <c r="E48" s="432" t="s">
        <v>1819</v>
      </c>
      <c r="F48" s="386" t="s">
        <v>1820</v>
      </c>
      <c r="G48" s="361" t="s">
        <v>1821</v>
      </c>
      <c r="H48" s="361" t="s">
        <v>1365</v>
      </c>
      <c r="I48" s="443">
        <v>2877440</v>
      </c>
      <c r="J48" s="443">
        <v>2445824</v>
      </c>
      <c r="K48" s="472">
        <f>I48*15/100</f>
        <v>431616</v>
      </c>
      <c r="L48" s="369">
        <v>0</v>
      </c>
      <c r="M48" s="363">
        <f>J48-L48</f>
        <v>2445824</v>
      </c>
      <c r="N48" s="363"/>
      <c r="O48" s="374"/>
      <c r="P48" s="375"/>
      <c r="Q48" s="376"/>
    </row>
    <row r="49" spans="1:17" ht="39.950000000000003" customHeight="1">
      <c r="A49">
        <f t="shared" si="0"/>
        <v>1</v>
      </c>
      <c r="B49" s="362">
        <v>2013</v>
      </c>
      <c r="C49" s="362">
        <v>2015</v>
      </c>
      <c r="D49" s="419"/>
      <c r="E49" s="431" t="s">
        <v>1332</v>
      </c>
      <c r="F49" s="387" t="s">
        <v>192</v>
      </c>
      <c r="G49" s="387" t="s">
        <v>6</v>
      </c>
      <c r="H49" s="387" t="s">
        <v>1332</v>
      </c>
      <c r="I49" s="444">
        <f>2225523.53+ 628313.36</f>
        <v>2853836.8899999997</v>
      </c>
      <c r="J49" s="367">
        <f>J50+J51</f>
        <v>1928866</v>
      </c>
      <c r="K49" s="470">
        <f>I49*15/100</f>
        <v>428075.53349999996</v>
      </c>
      <c r="L49" s="369">
        <f>L50+L51</f>
        <v>1247869.5899999999</v>
      </c>
      <c r="M49" s="363">
        <f>J49-L49</f>
        <v>680996.41000000015</v>
      </c>
      <c r="N49" s="372">
        <f>I49-J49</f>
        <v>924970.88999999966</v>
      </c>
      <c r="O49" s="388"/>
      <c r="P49" s="375"/>
      <c r="Q49" s="376"/>
    </row>
    <row r="50" spans="1:17" ht="39.950000000000003" customHeight="1">
      <c r="A50">
        <f t="shared" si="0"/>
        <v>0</v>
      </c>
      <c r="B50" s="362"/>
      <c r="C50" s="362"/>
      <c r="D50" s="423" t="s">
        <v>194</v>
      </c>
      <c r="E50" s="431"/>
      <c r="F50" s="389" t="s">
        <v>176</v>
      </c>
      <c r="G50" s="389" t="s">
        <v>6</v>
      </c>
      <c r="H50" s="389" t="s">
        <v>1332</v>
      </c>
      <c r="I50" s="445"/>
      <c r="J50" s="446">
        <v>800000</v>
      </c>
      <c r="K50" s="471"/>
      <c r="L50" s="442">
        <v>675515</v>
      </c>
      <c r="M50" s="378">
        <f t="shared" ref="M50:M54" si="9">J50-L50</f>
        <v>124485</v>
      </c>
      <c r="N50" s="379"/>
      <c r="O50" s="365"/>
      <c r="P50" s="375" t="s">
        <v>1817</v>
      </c>
      <c r="Q50" s="371"/>
    </row>
    <row r="51" spans="1:17" ht="39.950000000000003" customHeight="1">
      <c r="A51">
        <f t="shared" si="0"/>
        <v>0</v>
      </c>
      <c r="B51" s="362"/>
      <c r="C51" s="362"/>
      <c r="D51" s="423" t="s">
        <v>1822</v>
      </c>
      <c r="E51" s="431"/>
      <c r="F51" s="389" t="s">
        <v>177</v>
      </c>
      <c r="G51" s="389" t="s">
        <v>6</v>
      </c>
      <c r="H51" s="389" t="s">
        <v>1332</v>
      </c>
      <c r="I51" s="446"/>
      <c r="J51" s="446">
        <v>1128866</v>
      </c>
      <c r="K51" s="471"/>
      <c r="L51" s="442">
        <v>572354.59</v>
      </c>
      <c r="M51" s="378">
        <f t="shared" si="9"/>
        <v>556511.41</v>
      </c>
      <c r="N51" s="379"/>
      <c r="O51" s="365"/>
      <c r="P51" s="375" t="s">
        <v>1823</v>
      </c>
      <c r="Q51" s="371"/>
    </row>
    <row r="52" spans="1:17" ht="39.950000000000003" customHeight="1">
      <c r="A52">
        <f t="shared" si="0"/>
        <v>1</v>
      </c>
      <c r="B52" s="362">
        <v>2014</v>
      </c>
      <c r="C52" s="362">
        <v>2016</v>
      </c>
      <c r="D52" s="422"/>
      <c r="E52" s="432" t="s">
        <v>1332</v>
      </c>
      <c r="F52" s="361" t="s">
        <v>457</v>
      </c>
      <c r="G52" s="361" t="s">
        <v>458</v>
      </c>
      <c r="H52" s="361" t="s">
        <v>1332</v>
      </c>
      <c r="I52" s="369">
        <v>2530000</v>
      </c>
      <c r="J52" s="369">
        <f>SUM(J53:J54)</f>
        <v>2279297</v>
      </c>
      <c r="K52" s="470">
        <f t="shared" ref="K52:K54" si="10">I52*15/100</f>
        <v>379500</v>
      </c>
      <c r="L52" s="369">
        <f t="shared" ref="L52" si="11">SUM(L53:L54)</f>
        <v>831384</v>
      </c>
      <c r="M52" s="363">
        <f t="shared" si="9"/>
        <v>1447913</v>
      </c>
      <c r="N52" s="363"/>
      <c r="O52" s="374"/>
      <c r="P52" s="381"/>
      <c r="Q52" s="376"/>
    </row>
    <row r="53" spans="1:17" ht="39.950000000000003" customHeight="1">
      <c r="A53">
        <f t="shared" si="0"/>
        <v>0</v>
      </c>
      <c r="B53" s="362"/>
      <c r="C53" s="362"/>
      <c r="D53" s="422" t="s">
        <v>459</v>
      </c>
      <c r="E53" s="432"/>
      <c r="F53" s="377" t="s">
        <v>176</v>
      </c>
      <c r="G53" s="377" t="s">
        <v>458</v>
      </c>
      <c r="H53" s="377" t="s">
        <v>1332</v>
      </c>
      <c r="I53" s="442"/>
      <c r="J53" s="442">
        <v>500000</v>
      </c>
      <c r="K53" s="471">
        <f t="shared" si="10"/>
        <v>0</v>
      </c>
      <c r="L53" s="442">
        <v>500000</v>
      </c>
      <c r="M53" s="378">
        <f t="shared" si="9"/>
        <v>0</v>
      </c>
      <c r="N53" s="378"/>
      <c r="O53" s="382"/>
      <c r="P53" s="381"/>
      <c r="Q53" s="371"/>
    </row>
    <row r="54" spans="1:17" ht="39.950000000000003" customHeight="1">
      <c r="A54">
        <f t="shared" si="0"/>
        <v>0</v>
      </c>
      <c r="B54" s="362"/>
      <c r="C54" s="362"/>
      <c r="D54" s="422" t="s">
        <v>460</v>
      </c>
      <c r="E54" s="432"/>
      <c r="F54" s="377" t="s">
        <v>371</v>
      </c>
      <c r="G54" s="377" t="s">
        <v>458</v>
      </c>
      <c r="H54" s="377" t="s">
        <v>1332</v>
      </c>
      <c r="I54" s="442"/>
      <c r="J54" s="442">
        <v>1779297</v>
      </c>
      <c r="K54" s="471">
        <f t="shared" si="10"/>
        <v>0</v>
      </c>
      <c r="L54" s="442">
        <v>331384</v>
      </c>
      <c r="M54" s="378">
        <f t="shared" si="9"/>
        <v>1447913</v>
      </c>
      <c r="N54" s="378"/>
      <c r="O54" s="382"/>
      <c r="P54" s="375" t="s">
        <v>1824</v>
      </c>
      <c r="Q54" s="371"/>
    </row>
    <row r="55" spans="1:17" ht="39.950000000000003" customHeight="1">
      <c r="A55">
        <f t="shared" si="0"/>
        <v>1</v>
      </c>
      <c r="B55" s="362">
        <v>2018</v>
      </c>
      <c r="C55" s="362">
        <v>2019</v>
      </c>
      <c r="D55" s="422"/>
      <c r="E55" s="432" t="s">
        <v>1825</v>
      </c>
      <c r="F55" s="361" t="s">
        <v>1826</v>
      </c>
      <c r="G55" s="361" t="s">
        <v>1827</v>
      </c>
      <c r="H55" s="361" t="s">
        <v>1332</v>
      </c>
      <c r="I55" s="369">
        <v>24450085</v>
      </c>
      <c r="J55" s="369">
        <f>J56+J57</f>
        <v>6000000</v>
      </c>
      <c r="K55" s="470">
        <f>I55*15/100</f>
        <v>3667512.75</v>
      </c>
      <c r="L55" s="369">
        <f>L56+L57</f>
        <v>2999529.24</v>
      </c>
      <c r="M55" s="363">
        <f>J55-L55</f>
        <v>3000470.76</v>
      </c>
      <c r="N55" s="363"/>
      <c r="O55" s="374"/>
      <c r="P55" s="375"/>
      <c r="Q55" s="376" t="s">
        <v>1778</v>
      </c>
    </row>
    <row r="56" spans="1:17" ht="39.950000000000003" customHeight="1">
      <c r="A56">
        <f t="shared" si="0"/>
        <v>0</v>
      </c>
      <c r="D56" s="422" t="s">
        <v>1828</v>
      </c>
      <c r="E56" s="432"/>
      <c r="F56" s="377" t="s">
        <v>176</v>
      </c>
      <c r="G56" s="377" t="s">
        <v>1827</v>
      </c>
      <c r="H56" s="377" t="s">
        <v>1332</v>
      </c>
      <c r="I56" s="442"/>
      <c r="J56" s="442">
        <v>3000000</v>
      </c>
      <c r="K56" s="471">
        <v>0</v>
      </c>
      <c r="L56" s="442">
        <v>2999529.24</v>
      </c>
      <c r="M56" s="378">
        <f>J56-L56</f>
        <v>470.75999999977648</v>
      </c>
      <c r="N56" s="378"/>
      <c r="O56" s="382"/>
      <c r="P56" s="375" t="s">
        <v>1829</v>
      </c>
      <c r="Q56" s="371"/>
    </row>
    <row r="57" spans="1:17" ht="39.950000000000003" customHeight="1">
      <c r="A57">
        <f t="shared" si="0"/>
        <v>0</v>
      </c>
      <c r="B57" s="362"/>
      <c r="C57" s="362"/>
      <c r="D57" s="422" t="s">
        <v>1830</v>
      </c>
      <c r="E57" s="432"/>
      <c r="F57" s="377" t="s">
        <v>177</v>
      </c>
      <c r="G57" s="377" t="s">
        <v>1827</v>
      </c>
      <c r="H57" s="377" t="s">
        <v>1332</v>
      </c>
      <c r="I57" s="442"/>
      <c r="J57" s="442">
        <v>3000000</v>
      </c>
      <c r="K57" s="471">
        <v>0</v>
      </c>
      <c r="L57" s="442">
        <v>0</v>
      </c>
      <c r="M57" s="378">
        <f>J57-L57</f>
        <v>3000000</v>
      </c>
      <c r="N57" s="378"/>
      <c r="O57" s="382"/>
      <c r="P57" s="375" t="s">
        <v>1817</v>
      </c>
      <c r="Q57" s="371"/>
    </row>
    <row r="58" spans="1:17" ht="39.950000000000003" customHeight="1">
      <c r="A58">
        <f t="shared" si="0"/>
        <v>1</v>
      </c>
      <c r="B58" s="362">
        <v>2016</v>
      </c>
      <c r="C58" s="362">
        <v>2019</v>
      </c>
      <c r="D58" s="422"/>
      <c r="E58" s="432" t="s">
        <v>1412</v>
      </c>
      <c r="F58" s="361" t="s">
        <v>586</v>
      </c>
      <c r="G58" s="361" t="s">
        <v>587</v>
      </c>
      <c r="H58" s="361" t="s">
        <v>1332</v>
      </c>
      <c r="I58" s="369">
        <v>14582032</v>
      </c>
      <c r="J58" s="369">
        <f>J59+J60+J61</f>
        <v>9000000</v>
      </c>
      <c r="K58" s="470">
        <f>I58*15/100</f>
        <v>2187304.7999999998</v>
      </c>
      <c r="L58" s="369">
        <f>L59+L60+L61</f>
        <v>6000000</v>
      </c>
      <c r="M58" s="363">
        <f>J58-L58</f>
        <v>3000000</v>
      </c>
      <c r="N58" s="363">
        <f>I58-J58</f>
        <v>5582032</v>
      </c>
      <c r="O58" s="390"/>
      <c r="P58" s="375"/>
      <c r="Q58" s="376"/>
    </row>
    <row r="59" spans="1:17" ht="39.950000000000003" customHeight="1">
      <c r="A59">
        <f t="shared" si="0"/>
        <v>0</v>
      </c>
      <c r="D59" s="422" t="s">
        <v>1312</v>
      </c>
      <c r="E59" s="432"/>
      <c r="F59" s="377" t="s">
        <v>176</v>
      </c>
      <c r="G59" s="377" t="s">
        <v>587</v>
      </c>
      <c r="H59" s="377" t="s">
        <v>1332</v>
      </c>
      <c r="I59" s="447"/>
      <c r="J59" s="442">
        <v>1000000</v>
      </c>
      <c r="K59" s="471">
        <f t="shared" ref="K59:K67" si="12">I59*15/100</f>
        <v>0</v>
      </c>
      <c r="L59" s="442">
        <f>100000+900000</f>
        <v>1000000</v>
      </c>
      <c r="M59" s="378">
        <f t="shared" ref="M59:M60" si="13">J59-L59</f>
        <v>0</v>
      </c>
      <c r="N59" s="378"/>
      <c r="O59" s="391"/>
      <c r="P59" s="375"/>
      <c r="Q59" s="371"/>
    </row>
    <row r="60" spans="1:17" ht="39.950000000000003" customHeight="1">
      <c r="A60">
        <f t="shared" si="0"/>
        <v>0</v>
      </c>
      <c r="B60" s="362"/>
      <c r="C60" s="362"/>
      <c r="D60" s="424" t="s">
        <v>1831</v>
      </c>
      <c r="E60" s="432"/>
      <c r="F60" s="377" t="s">
        <v>177</v>
      </c>
      <c r="G60" s="377" t="s">
        <v>587</v>
      </c>
      <c r="H60" s="377" t="s">
        <v>1332</v>
      </c>
      <c r="I60" s="442"/>
      <c r="J60" s="442">
        <v>5000000</v>
      </c>
      <c r="K60" s="471">
        <f t="shared" si="12"/>
        <v>0</v>
      </c>
      <c r="L60" s="442">
        <v>5000000</v>
      </c>
      <c r="M60" s="378">
        <f t="shared" si="13"/>
        <v>0</v>
      </c>
      <c r="N60" s="378"/>
      <c r="O60" s="391"/>
      <c r="P60" s="375" t="s">
        <v>1832</v>
      </c>
      <c r="Q60" s="371"/>
    </row>
    <row r="61" spans="1:17" ht="39.950000000000003" customHeight="1">
      <c r="A61">
        <f t="shared" si="0"/>
        <v>0</v>
      </c>
      <c r="B61" s="362"/>
      <c r="C61" s="362"/>
      <c r="D61" s="424" t="s">
        <v>1833</v>
      </c>
      <c r="E61" s="432"/>
      <c r="F61" s="377" t="s">
        <v>178</v>
      </c>
      <c r="G61" s="377" t="s">
        <v>587</v>
      </c>
      <c r="H61" s="377" t="s">
        <v>1332</v>
      </c>
      <c r="I61" s="442"/>
      <c r="J61" s="442">
        <v>3000000</v>
      </c>
      <c r="K61" s="471">
        <v>0</v>
      </c>
      <c r="L61" s="442">
        <v>0</v>
      </c>
      <c r="M61" s="378">
        <f>J61-L61</f>
        <v>3000000</v>
      </c>
      <c r="N61" s="378"/>
      <c r="O61" s="391"/>
      <c r="P61" s="375" t="s">
        <v>1817</v>
      </c>
      <c r="Q61" s="371"/>
    </row>
    <row r="62" spans="1:17" ht="39.950000000000003" customHeight="1">
      <c r="A62">
        <f t="shared" si="0"/>
        <v>1</v>
      </c>
      <c r="B62" s="362">
        <v>2016</v>
      </c>
      <c r="C62" s="362">
        <v>2019</v>
      </c>
      <c r="D62" s="422"/>
      <c r="E62" s="432" t="s">
        <v>1519</v>
      </c>
      <c r="F62" s="361" t="s">
        <v>594</v>
      </c>
      <c r="G62" s="361" t="s">
        <v>595</v>
      </c>
      <c r="H62" s="361" t="s">
        <v>1332</v>
      </c>
      <c r="I62" s="448">
        <v>25177346</v>
      </c>
      <c r="J62" s="369">
        <f>J63+J64+J65</f>
        <v>10000000</v>
      </c>
      <c r="K62" s="470">
        <f>I62*15/100</f>
        <v>3776601.9</v>
      </c>
      <c r="L62" s="369">
        <f>L63+L64+L65</f>
        <v>6000000</v>
      </c>
      <c r="M62" s="363">
        <f>J62-L62</f>
        <v>4000000</v>
      </c>
      <c r="N62" s="363">
        <f>I62-J62</f>
        <v>15177346</v>
      </c>
      <c r="O62" s="374"/>
      <c r="P62" s="381"/>
      <c r="Q62" s="376"/>
    </row>
    <row r="63" spans="1:17" ht="39.950000000000003" customHeight="1">
      <c r="A63">
        <f t="shared" si="0"/>
        <v>0</v>
      </c>
      <c r="B63" s="362"/>
      <c r="C63" s="362"/>
      <c r="D63" s="422" t="s">
        <v>596</v>
      </c>
      <c r="E63" s="432"/>
      <c r="F63" s="377" t="s">
        <v>176</v>
      </c>
      <c r="G63" s="377" t="s">
        <v>595</v>
      </c>
      <c r="H63" s="377" t="s">
        <v>1332</v>
      </c>
      <c r="I63" s="447"/>
      <c r="J63" s="442">
        <v>1000000</v>
      </c>
      <c r="K63" s="471">
        <f t="shared" si="12"/>
        <v>0</v>
      </c>
      <c r="L63" s="442">
        <v>1000000</v>
      </c>
      <c r="M63" s="378">
        <f t="shared" ref="M63:M67" si="14">J63-L63</f>
        <v>0</v>
      </c>
      <c r="N63" s="378"/>
      <c r="O63" s="382"/>
      <c r="P63" s="375"/>
      <c r="Q63" s="371"/>
    </row>
    <row r="64" spans="1:17" ht="39.950000000000003" customHeight="1">
      <c r="A64">
        <f t="shared" si="0"/>
        <v>0</v>
      </c>
      <c r="B64" s="362"/>
      <c r="C64" s="362"/>
      <c r="D64" s="422" t="s">
        <v>1834</v>
      </c>
      <c r="E64" s="432"/>
      <c r="F64" s="377" t="s">
        <v>177</v>
      </c>
      <c r="G64" s="377" t="s">
        <v>595</v>
      </c>
      <c r="H64" s="377" t="s">
        <v>1332</v>
      </c>
      <c r="I64" s="442"/>
      <c r="J64" s="442">
        <v>5000000</v>
      </c>
      <c r="K64" s="471">
        <f t="shared" si="12"/>
        <v>0</v>
      </c>
      <c r="L64" s="442">
        <v>5000000</v>
      </c>
      <c r="M64" s="378">
        <f t="shared" si="14"/>
        <v>0</v>
      </c>
      <c r="N64" s="378"/>
      <c r="O64" s="382"/>
      <c r="P64" s="375"/>
      <c r="Q64" s="371"/>
    </row>
    <row r="65" spans="1:17" ht="39.950000000000003" customHeight="1">
      <c r="A65">
        <f t="shared" si="0"/>
        <v>0</v>
      </c>
      <c r="B65" s="362"/>
      <c r="C65" s="362"/>
      <c r="D65" s="422" t="s">
        <v>1835</v>
      </c>
      <c r="E65" s="432"/>
      <c r="F65" s="377" t="s">
        <v>178</v>
      </c>
      <c r="G65" s="377" t="s">
        <v>595</v>
      </c>
      <c r="H65" s="377" t="s">
        <v>1332</v>
      </c>
      <c r="I65" s="442"/>
      <c r="J65" s="442">
        <v>4000000</v>
      </c>
      <c r="K65" s="471">
        <v>0</v>
      </c>
      <c r="L65" s="442">
        <v>0</v>
      </c>
      <c r="M65" s="378">
        <f>J65-L65</f>
        <v>4000000</v>
      </c>
      <c r="N65" s="378"/>
      <c r="O65" s="382"/>
      <c r="P65" s="375" t="s">
        <v>1817</v>
      </c>
      <c r="Q65" s="371"/>
    </row>
    <row r="66" spans="1:17" ht="39.950000000000003" customHeight="1">
      <c r="A66">
        <f t="shared" si="0"/>
        <v>1</v>
      </c>
      <c r="B66" s="362">
        <v>2016</v>
      </c>
      <c r="C66" s="362">
        <v>2018</v>
      </c>
      <c r="D66" s="422"/>
      <c r="E66" s="432" t="s">
        <v>1418</v>
      </c>
      <c r="F66" s="361" t="s">
        <v>659</v>
      </c>
      <c r="G66" s="361" t="s">
        <v>660</v>
      </c>
      <c r="H66" s="361" t="s">
        <v>1332</v>
      </c>
      <c r="I66" s="369">
        <v>35510520</v>
      </c>
      <c r="J66" s="369">
        <f>J67+J68</f>
        <v>6000000</v>
      </c>
      <c r="K66" s="470">
        <f t="shared" si="12"/>
        <v>5326578</v>
      </c>
      <c r="L66" s="369">
        <f>L67+L68</f>
        <v>5137160.21</v>
      </c>
      <c r="M66" s="363">
        <f t="shared" si="14"/>
        <v>862839.79</v>
      </c>
      <c r="N66" s="363">
        <f>I66-J66</f>
        <v>29510520</v>
      </c>
      <c r="O66" s="374"/>
      <c r="P66" s="381"/>
      <c r="Q66" s="376"/>
    </row>
    <row r="67" spans="1:17" ht="39.950000000000003" customHeight="1">
      <c r="A67">
        <f t="shared" si="0"/>
        <v>0</v>
      </c>
      <c r="B67" s="362"/>
      <c r="C67" s="362"/>
      <c r="D67" s="422" t="s">
        <v>661</v>
      </c>
      <c r="E67" s="432"/>
      <c r="F67" s="377" t="s">
        <v>176</v>
      </c>
      <c r="G67" s="377" t="s">
        <v>660</v>
      </c>
      <c r="H67" s="377" t="s">
        <v>1332</v>
      </c>
      <c r="I67" s="442"/>
      <c r="J67" s="442">
        <v>1000000</v>
      </c>
      <c r="K67" s="471">
        <f t="shared" si="12"/>
        <v>0</v>
      </c>
      <c r="L67" s="442">
        <v>1000000</v>
      </c>
      <c r="M67" s="378">
        <f t="shared" si="14"/>
        <v>0</v>
      </c>
      <c r="N67" s="378"/>
      <c r="O67" s="382"/>
      <c r="P67" s="381"/>
      <c r="Q67" s="371"/>
    </row>
    <row r="68" spans="1:17" ht="39.950000000000003" customHeight="1">
      <c r="A68">
        <f t="shared" ref="A68:A131" si="15">IF(B68&lt;&gt;0,1,0)</f>
        <v>0</v>
      </c>
      <c r="B68" s="362"/>
      <c r="C68" s="362"/>
      <c r="D68" s="422" t="s">
        <v>1836</v>
      </c>
      <c r="E68" s="432"/>
      <c r="F68" s="377" t="s">
        <v>177</v>
      </c>
      <c r="G68" s="377" t="s">
        <v>660</v>
      </c>
      <c r="H68" s="377" t="s">
        <v>1332</v>
      </c>
      <c r="I68" s="442"/>
      <c r="J68" s="442">
        <v>5000000</v>
      </c>
      <c r="K68" s="471">
        <v>0</v>
      </c>
      <c r="L68" s="442">
        <v>4137160.21</v>
      </c>
      <c r="M68" s="378">
        <f>J68-L68</f>
        <v>862839.79</v>
      </c>
      <c r="N68" s="378"/>
      <c r="O68" s="382"/>
      <c r="P68" s="375" t="s">
        <v>1837</v>
      </c>
      <c r="Q68" s="371"/>
    </row>
    <row r="69" spans="1:17" ht="39.950000000000003" customHeight="1">
      <c r="A69">
        <f t="shared" si="15"/>
        <v>1</v>
      </c>
      <c r="B69" s="362">
        <v>2015</v>
      </c>
      <c r="C69" s="362">
        <v>2016</v>
      </c>
      <c r="D69" s="422"/>
      <c r="E69" s="432" t="s">
        <v>1419</v>
      </c>
      <c r="F69" s="361" t="s">
        <v>1838</v>
      </c>
      <c r="G69" s="361" t="s">
        <v>767</v>
      </c>
      <c r="H69" s="361" t="s">
        <v>1332</v>
      </c>
      <c r="I69" s="369">
        <v>64807195.18</v>
      </c>
      <c r="J69" s="369">
        <f>J70+J71+J72+J73</f>
        <v>7000000</v>
      </c>
      <c r="K69" s="470">
        <f t="shared" ref="K69:K73" si="16">I69*15/100</f>
        <v>9721079.2770000007</v>
      </c>
      <c r="L69" s="369">
        <f>L70+L71+L72+L73</f>
        <v>6364857.6500000004</v>
      </c>
      <c r="M69" s="363">
        <f t="shared" ref="M69:M73" si="17">J69-L69</f>
        <v>635142.34999999963</v>
      </c>
      <c r="N69" s="363">
        <f>I69-J69</f>
        <v>57807195.18</v>
      </c>
      <c r="O69" s="374"/>
      <c r="P69" s="375" t="s">
        <v>1839</v>
      </c>
      <c r="Q69" s="376" t="s">
        <v>1782</v>
      </c>
    </row>
    <row r="70" spans="1:17" ht="39.950000000000003" customHeight="1">
      <c r="A70">
        <f t="shared" si="15"/>
        <v>0</v>
      </c>
      <c r="D70" s="422" t="s">
        <v>768</v>
      </c>
      <c r="E70" s="432"/>
      <c r="F70" s="377" t="s">
        <v>176</v>
      </c>
      <c r="G70" s="377" t="s">
        <v>767</v>
      </c>
      <c r="H70" s="377" t="s">
        <v>1332</v>
      </c>
      <c r="I70" s="442"/>
      <c r="J70" s="442">
        <v>1000000</v>
      </c>
      <c r="K70" s="471">
        <f t="shared" si="16"/>
        <v>0</v>
      </c>
      <c r="L70" s="442">
        <v>1000000</v>
      </c>
      <c r="M70" s="378">
        <f t="shared" si="17"/>
        <v>0</v>
      </c>
      <c r="N70" s="378"/>
      <c r="O70" s="382"/>
      <c r="P70" s="381"/>
      <c r="Q70" s="371"/>
    </row>
    <row r="71" spans="1:17" ht="39.950000000000003" customHeight="1">
      <c r="A71">
        <f t="shared" si="15"/>
        <v>0</v>
      </c>
      <c r="B71" s="362"/>
      <c r="C71" s="362"/>
      <c r="D71" s="422" t="s">
        <v>769</v>
      </c>
      <c r="E71" s="432"/>
      <c r="F71" s="377" t="s">
        <v>177</v>
      </c>
      <c r="G71" s="377" t="s">
        <v>767</v>
      </c>
      <c r="H71" s="377" t="s">
        <v>1332</v>
      </c>
      <c r="I71" s="442"/>
      <c r="J71" s="442">
        <v>2000000</v>
      </c>
      <c r="K71" s="471">
        <f t="shared" si="16"/>
        <v>0</v>
      </c>
      <c r="L71" s="442">
        <v>1950740</v>
      </c>
      <c r="M71" s="378">
        <f t="shared" si="17"/>
        <v>49260</v>
      </c>
      <c r="N71" s="378"/>
      <c r="O71" s="382"/>
      <c r="P71" s="375" t="s">
        <v>1840</v>
      </c>
      <c r="Q71" s="371"/>
    </row>
    <row r="72" spans="1:17" ht="39.950000000000003" customHeight="1">
      <c r="A72">
        <f t="shared" si="15"/>
        <v>0</v>
      </c>
      <c r="B72" s="362"/>
      <c r="C72" s="362"/>
      <c r="D72" s="422" t="s">
        <v>1261</v>
      </c>
      <c r="E72" s="432"/>
      <c r="F72" s="377" t="s">
        <v>178</v>
      </c>
      <c r="G72" s="377" t="s">
        <v>767</v>
      </c>
      <c r="H72" s="377" t="s">
        <v>1332</v>
      </c>
      <c r="I72" s="442"/>
      <c r="J72" s="442">
        <v>2000000</v>
      </c>
      <c r="K72" s="471">
        <f t="shared" si="16"/>
        <v>0</v>
      </c>
      <c r="L72" s="442">
        <v>1767058.82</v>
      </c>
      <c r="M72" s="378">
        <f t="shared" si="17"/>
        <v>232941.17999999993</v>
      </c>
      <c r="N72" s="378"/>
      <c r="O72" s="382"/>
      <c r="P72" s="375" t="s">
        <v>1841</v>
      </c>
      <c r="Q72" s="371"/>
    </row>
    <row r="73" spans="1:17" ht="39.950000000000003" customHeight="1">
      <c r="A73">
        <f t="shared" si="15"/>
        <v>0</v>
      </c>
      <c r="B73" s="362"/>
      <c r="C73" s="362"/>
      <c r="D73" s="422" t="s">
        <v>770</v>
      </c>
      <c r="E73" s="432"/>
      <c r="F73" s="377" t="s">
        <v>187</v>
      </c>
      <c r="G73" s="377" t="s">
        <v>767</v>
      </c>
      <c r="H73" s="377" t="s">
        <v>1332</v>
      </c>
      <c r="I73" s="442"/>
      <c r="J73" s="442">
        <v>2000000</v>
      </c>
      <c r="K73" s="471">
        <f t="shared" si="16"/>
        <v>0</v>
      </c>
      <c r="L73" s="442">
        <v>1647058.83</v>
      </c>
      <c r="M73" s="378">
        <f t="shared" si="17"/>
        <v>352941.16999999993</v>
      </c>
      <c r="N73" s="378"/>
      <c r="O73" s="382"/>
      <c r="P73" s="375" t="s">
        <v>1842</v>
      </c>
      <c r="Q73" s="371"/>
    </row>
    <row r="74" spans="1:17" ht="39.950000000000003" customHeight="1">
      <c r="A74">
        <f t="shared" si="15"/>
        <v>1</v>
      </c>
      <c r="B74" s="362">
        <v>2018</v>
      </c>
      <c r="C74" s="362">
        <v>2018</v>
      </c>
      <c r="D74" s="422"/>
      <c r="E74" s="432" t="s">
        <v>1847</v>
      </c>
      <c r="F74" s="361" t="s">
        <v>1843</v>
      </c>
      <c r="G74" s="361" t="s">
        <v>1844</v>
      </c>
      <c r="H74" s="361" t="s">
        <v>1845</v>
      </c>
      <c r="I74" s="369">
        <v>3003154.14</v>
      </c>
      <c r="J74" s="369">
        <v>2944842</v>
      </c>
      <c r="K74" s="470">
        <f>I74*15/100</f>
        <v>450473.12100000004</v>
      </c>
      <c r="L74" s="369">
        <v>0</v>
      </c>
      <c r="M74" s="363">
        <f>J74-L74</f>
        <v>2944842</v>
      </c>
      <c r="N74" s="363">
        <f>I74-J74</f>
        <v>58312.14000000013</v>
      </c>
      <c r="O74" s="390"/>
      <c r="P74" s="381"/>
      <c r="Q74" s="376"/>
    </row>
    <row r="75" spans="1:17" ht="39.950000000000003" customHeight="1">
      <c r="A75">
        <f t="shared" si="15"/>
        <v>0</v>
      </c>
      <c r="D75" s="422" t="s">
        <v>1846</v>
      </c>
      <c r="F75" s="377"/>
      <c r="G75" s="377" t="s">
        <v>1844</v>
      </c>
      <c r="H75" s="377" t="s">
        <v>1845</v>
      </c>
      <c r="I75" s="369"/>
      <c r="J75" s="442">
        <v>2944842</v>
      </c>
      <c r="K75" s="471">
        <v>0</v>
      </c>
      <c r="L75" s="442">
        <v>302352.78999999998</v>
      </c>
      <c r="M75" s="378">
        <f>J75-L75</f>
        <v>2642489.21</v>
      </c>
      <c r="N75" s="363"/>
      <c r="O75" s="382"/>
      <c r="P75" s="375" t="s">
        <v>1817</v>
      </c>
      <c r="Q75" s="371"/>
    </row>
    <row r="76" spans="1:17" ht="39.950000000000003" customHeight="1">
      <c r="A76">
        <f t="shared" si="15"/>
        <v>1</v>
      </c>
      <c r="B76" s="362">
        <v>2013</v>
      </c>
      <c r="C76" s="362">
        <v>2015</v>
      </c>
      <c r="D76" s="419"/>
      <c r="E76" s="431" t="s">
        <v>1331</v>
      </c>
      <c r="F76" s="387" t="s">
        <v>191</v>
      </c>
      <c r="G76" s="387" t="s">
        <v>5</v>
      </c>
      <c r="H76" s="387" t="s">
        <v>1331</v>
      </c>
      <c r="I76" s="438">
        <v>3193256</v>
      </c>
      <c r="J76" s="367">
        <f>J77+J78+J79+J80</f>
        <v>2828116</v>
      </c>
      <c r="K76" s="470">
        <f>I76*15/100</f>
        <v>478988.4</v>
      </c>
      <c r="L76" s="369">
        <f>L77+L78+L79+L80</f>
        <v>2496087</v>
      </c>
      <c r="M76" s="363">
        <f>J76-L76</f>
        <v>332029</v>
      </c>
      <c r="N76" s="372">
        <f>I76-J76</f>
        <v>365140</v>
      </c>
      <c r="O76" s="388"/>
      <c r="P76" s="375" t="s">
        <v>1848</v>
      </c>
      <c r="Q76" s="376"/>
    </row>
    <row r="77" spans="1:17" ht="39.950000000000003" customHeight="1">
      <c r="A77">
        <f t="shared" si="15"/>
        <v>0</v>
      </c>
      <c r="B77" s="362"/>
      <c r="C77" s="362"/>
      <c r="D77" s="423" t="s">
        <v>188</v>
      </c>
      <c r="E77" s="431"/>
      <c r="F77" s="389" t="s">
        <v>176</v>
      </c>
      <c r="G77" s="389" t="s">
        <v>5</v>
      </c>
      <c r="H77" s="389" t="s">
        <v>1331</v>
      </c>
      <c r="I77" s="446"/>
      <c r="J77" s="446">
        <v>500000</v>
      </c>
      <c r="K77" s="470"/>
      <c r="L77" s="442">
        <v>500000</v>
      </c>
      <c r="M77" s="378">
        <f t="shared" ref="M77:M80" si="18">J77-L77</f>
        <v>0</v>
      </c>
      <c r="N77" s="379"/>
      <c r="O77" s="365"/>
      <c r="P77" s="381"/>
      <c r="Q77" s="371"/>
    </row>
    <row r="78" spans="1:17" ht="39.950000000000003" customHeight="1">
      <c r="A78">
        <f t="shared" si="15"/>
        <v>0</v>
      </c>
      <c r="B78" s="362"/>
      <c r="C78" s="362"/>
      <c r="D78" s="423" t="s">
        <v>189</v>
      </c>
      <c r="E78" s="431"/>
      <c r="F78" s="389" t="s">
        <v>177</v>
      </c>
      <c r="G78" s="389" t="s">
        <v>5</v>
      </c>
      <c r="H78" s="389" t="s">
        <v>1331</v>
      </c>
      <c r="I78" s="446"/>
      <c r="J78" s="446">
        <v>500000</v>
      </c>
      <c r="K78" s="470"/>
      <c r="L78" s="442">
        <v>500000</v>
      </c>
      <c r="M78" s="378">
        <f t="shared" si="18"/>
        <v>0</v>
      </c>
      <c r="N78" s="379"/>
      <c r="O78" s="365"/>
      <c r="P78" s="381"/>
      <c r="Q78" s="371"/>
    </row>
    <row r="79" spans="1:17" ht="39.950000000000003" customHeight="1">
      <c r="A79">
        <f t="shared" si="15"/>
        <v>0</v>
      </c>
      <c r="B79" s="362"/>
      <c r="C79" s="362"/>
      <c r="D79" s="423" t="s">
        <v>190</v>
      </c>
      <c r="E79" s="431"/>
      <c r="F79" s="389" t="s">
        <v>178</v>
      </c>
      <c r="G79" s="389" t="s">
        <v>5</v>
      </c>
      <c r="H79" s="389" t="s">
        <v>1331</v>
      </c>
      <c r="I79" s="446"/>
      <c r="J79" s="446">
        <v>500000</v>
      </c>
      <c r="K79" s="470"/>
      <c r="L79" s="442">
        <v>500000</v>
      </c>
      <c r="M79" s="378">
        <f t="shared" si="18"/>
        <v>0</v>
      </c>
      <c r="N79" s="379"/>
      <c r="O79" s="365"/>
      <c r="P79" s="381"/>
      <c r="Q79" s="371"/>
    </row>
    <row r="80" spans="1:17" ht="39.950000000000003" customHeight="1">
      <c r="A80">
        <f t="shared" si="15"/>
        <v>0</v>
      </c>
      <c r="B80" s="362"/>
      <c r="C80" s="362"/>
      <c r="D80" s="423" t="s">
        <v>1849</v>
      </c>
      <c r="E80" s="431"/>
      <c r="F80" s="389" t="s">
        <v>187</v>
      </c>
      <c r="G80" s="389" t="s">
        <v>5</v>
      </c>
      <c r="H80" s="389" t="s">
        <v>1331</v>
      </c>
      <c r="I80" s="446"/>
      <c r="J80" s="446">
        <v>1328116</v>
      </c>
      <c r="K80" s="470"/>
      <c r="L80" s="442">
        <v>996087</v>
      </c>
      <c r="M80" s="363">
        <f t="shared" si="18"/>
        <v>332029</v>
      </c>
      <c r="N80" s="379"/>
      <c r="O80" s="365"/>
      <c r="P80" s="375" t="s">
        <v>1850</v>
      </c>
      <c r="Q80" s="371"/>
    </row>
    <row r="81" spans="1:17" ht="39.950000000000003" customHeight="1">
      <c r="A81">
        <f t="shared" si="15"/>
        <v>1</v>
      </c>
      <c r="B81" s="362">
        <v>2011</v>
      </c>
      <c r="C81" s="362">
        <v>2015</v>
      </c>
      <c r="D81" s="419"/>
      <c r="E81" s="431" t="s">
        <v>1414</v>
      </c>
      <c r="F81" s="361" t="s">
        <v>344</v>
      </c>
      <c r="G81" s="361" t="s">
        <v>85</v>
      </c>
      <c r="H81" s="361" t="s">
        <v>1372</v>
      </c>
      <c r="I81" s="438">
        <f xml:space="preserve">  4903500.27+ 1649071.22</f>
        <v>6552571.4899999993</v>
      </c>
      <c r="J81" s="367">
        <f>J82+J83+J84</f>
        <v>7195733</v>
      </c>
      <c r="K81" s="470">
        <f t="shared" ref="K81:K97" si="19">I81*15/100</f>
        <v>982885.72349999996</v>
      </c>
      <c r="L81" s="367">
        <f>L82+L83+L84</f>
        <v>5895811.5699999994</v>
      </c>
      <c r="M81" s="363">
        <f>J81-L81</f>
        <v>1299921.4300000006</v>
      </c>
      <c r="N81" s="372"/>
      <c r="O81" s="374"/>
      <c r="P81" s="381"/>
      <c r="Q81" s="376"/>
    </row>
    <row r="82" spans="1:17" ht="39.950000000000003" customHeight="1">
      <c r="A82">
        <f t="shared" si="15"/>
        <v>0</v>
      </c>
      <c r="B82" s="362"/>
      <c r="C82" s="362"/>
      <c r="D82" s="422" t="s">
        <v>345</v>
      </c>
      <c r="E82" s="431"/>
      <c r="F82" s="377" t="s">
        <v>176</v>
      </c>
      <c r="G82" s="377" t="s">
        <v>85</v>
      </c>
      <c r="H82" s="377" t="s">
        <v>1372</v>
      </c>
      <c r="I82" s="439"/>
      <c r="J82" s="442">
        <v>2000000</v>
      </c>
      <c r="K82" s="471">
        <f t="shared" si="19"/>
        <v>0</v>
      </c>
      <c r="L82" s="442">
        <v>1963035.24</v>
      </c>
      <c r="M82" s="378">
        <f t="shared" ref="M82:M100" si="20">J82-L82</f>
        <v>36964.760000000009</v>
      </c>
      <c r="N82" s="379"/>
      <c r="O82" s="382"/>
      <c r="P82" s="375" t="s">
        <v>1851</v>
      </c>
      <c r="Q82" s="371"/>
    </row>
    <row r="83" spans="1:17" ht="39.950000000000003" customHeight="1">
      <c r="A83">
        <f t="shared" si="15"/>
        <v>0</v>
      </c>
      <c r="B83" s="362"/>
      <c r="C83" s="362"/>
      <c r="D83" s="422" t="s">
        <v>346</v>
      </c>
      <c r="E83" s="431"/>
      <c r="F83" s="377" t="s">
        <v>177</v>
      </c>
      <c r="G83" s="377" t="s">
        <v>85</v>
      </c>
      <c r="H83" s="377" t="s">
        <v>1372</v>
      </c>
      <c r="I83" s="439"/>
      <c r="J83" s="442">
        <v>3604076</v>
      </c>
      <c r="K83" s="471">
        <f t="shared" si="19"/>
        <v>0</v>
      </c>
      <c r="L83" s="442">
        <v>2848569.94</v>
      </c>
      <c r="M83" s="378">
        <f t="shared" si="20"/>
        <v>755506.06</v>
      </c>
      <c r="N83" s="379"/>
      <c r="O83" s="382"/>
      <c r="P83" s="375" t="s">
        <v>1852</v>
      </c>
      <c r="Q83" s="371"/>
    </row>
    <row r="84" spans="1:17" ht="39.950000000000003" customHeight="1">
      <c r="A84">
        <f t="shared" si="15"/>
        <v>0</v>
      </c>
      <c r="B84" s="362"/>
      <c r="C84" s="362"/>
      <c r="D84" s="422" t="s">
        <v>125</v>
      </c>
      <c r="E84" s="431"/>
      <c r="F84" s="377" t="s">
        <v>178</v>
      </c>
      <c r="G84" s="377" t="s">
        <v>85</v>
      </c>
      <c r="H84" s="377" t="s">
        <v>1372</v>
      </c>
      <c r="I84" s="439"/>
      <c r="J84" s="442">
        <v>1591657</v>
      </c>
      <c r="K84" s="471">
        <f t="shared" si="19"/>
        <v>0</v>
      </c>
      <c r="L84" s="442">
        <v>1084206.3899999999</v>
      </c>
      <c r="M84" s="378">
        <f t="shared" si="20"/>
        <v>507450.6100000001</v>
      </c>
      <c r="N84" s="379"/>
      <c r="O84" s="382"/>
      <c r="P84" s="375" t="s">
        <v>1853</v>
      </c>
      <c r="Q84" s="371"/>
    </row>
    <row r="85" spans="1:17" ht="39.950000000000003" customHeight="1">
      <c r="A85">
        <f t="shared" si="15"/>
        <v>1</v>
      </c>
      <c r="B85" s="362">
        <v>2015</v>
      </c>
      <c r="C85" s="362">
        <v>2019</v>
      </c>
      <c r="D85" s="422"/>
      <c r="E85" s="432" t="s">
        <v>1420</v>
      </c>
      <c r="F85" s="361" t="s">
        <v>846</v>
      </c>
      <c r="G85" s="361" t="s">
        <v>847</v>
      </c>
      <c r="H85" s="361" t="s">
        <v>1372</v>
      </c>
      <c r="I85" s="369">
        <f>10575721+  1157285.3</f>
        <v>11733006.300000001</v>
      </c>
      <c r="J85" s="369">
        <f>J86+J87+J88+J89</f>
        <v>7500000</v>
      </c>
      <c r="K85" s="470">
        <f>I85*15/100</f>
        <v>1759950.9450000001</v>
      </c>
      <c r="L85" s="369">
        <f>L86+L87+L88+L89</f>
        <v>5238787.07</v>
      </c>
      <c r="M85" s="363">
        <f>J85-L85</f>
        <v>2261212.9299999997</v>
      </c>
      <c r="N85" s="363">
        <f>I85-J85</f>
        <v>4233006.3000000007</v>
      </c>
      <c r="O85" s="374"/>
      <c r="P85" s="375"/>
      <c r="Q85" s="376" t="s">
        <v>1782</v>
      </c>
    </row>
    <row r="86" spans="1:17" ht="39.950000000000003" customHeight="1">
      <c r="A86">
        <f t="shared" si="15"/>
        <v>0</v>
      </c>
      <c r="D86" s="422" t="s">
        <v>1854</v>
      </c>
      <c r="E86" s="432"/>
      <c r="F86" s="377" t="s">
        <v>176</v>
      </c>
      <c r="G86" s="377" t="s">
        <v>1855</v>
      </c>
      <c r="H86" s="377" t="s">
        <v>1372</v>
      </c>
      <c r="I86" s="442"/>
      <c r="J86" s="442">
        <v>500000</v>
      </c>
      <c r="K86" s="471">
        <f t="shared" si="19"/>
        <v>0</v>
      </c>
      <c r="L86" s="442">
        <v>499456.73</v>
      </c>
      <c r="M86" s="378">
        <f t="shared" si="20"/>
        <v>543.27000000001863</v>
      </c>
      <c r="N86" s="378"/>
      <c r="O86" s="382"/>
      <c r="P86" s="381"/>
      <c r="Q86" s="371"/>
    </row>
    <row r="87" spans="1:17" ht="39.950000000000003" customHeight="1">
      <c r="A87">
        <f t="shared" si="15"/>
        <v>0</v>
      </c>
      <c r="B87" s="362"/>
      <c r="C87" s="362"/>
      <c r="D87" s="422" t="s">
        <v>1249</v>
      </c>
      <c r="E87" s="432"/>
      <c r="F87" s="377" t="s">
        <v>177</v>
      </c>
      <c r="G87" s="377" t="s">
        <v>1855</v>
      </c>
      <c r="H87" s="377" t="s">
        <v>1372</v>
      </c>
      <c r="I87" s="442"/>
      <c r="J87" s="442">
        <v>2000000</v>
      </c>
      <c r="K87" s="471">
        <f t="shared" si="19"/>
        <v>0</v>
      </c>
      <c r="L87" s="442">
        <v>2000000</v>
      </c>
      <c r="M87" s="378">
        <f t="shared" si="20"/>
        <v>0</v>
      </c>
      <c r="N87" s="378"/>
      <c r="O87" s="382"/>
      <c r="P87" s="381"/>
      <c r="Q87" s="371"/>
    </row>
    <row r="88" spans="1:17" ht="39.950000000000003" customHeight="1">
      <c r="A88">
        <f t="shared" si="15"/>
        <v>0</v>
      </c>
      <c r="B88" s="362"/>
      <c r="C88" s="362"/>
      <c r="D88" s="422" t="s">
        <v>849</v>
      </c>
      <c r="E88" s="432"/>
      <c r="F88" s="377" t="s">
        <v>178</v>
      </c>
      <c r="G88" s="377" t="s">
        <v>847</v>
      </c>
      <c r="H88" s="377" t="s">
        <v>1372</v>
      </c>
      <c r="I88" s="442"/>
      <c r="J88" s="442">
        <v>2000000</v>
      </c>
      <c r="K88" s="471">
        <f t="shared" si="19"/>
        <v>0</v>
      </c>
      <c r="L88" s="442">
        <v>1999995.42</v>
      </c>
      <c r="M88" s="378">
        <f t="shared" si="20"/>
        <v>4.5800000000745058</v>
      </c>
      <c r="N88" s="378"/>
      <c r="O88" s="382"/>
      <c r="P88" s="381"/>
      <c r="Q88" s="371"/>
    </row>
    <row r="89" spans="1:17" ht="39.950000000000003" customHeight="1">
      <c r="A89">
        <f t="shared" si="15"/>
        <v>0</v>
      </c>
      <c r="B89" s="362"/>
      <c r="C89" s="362"/>
      <c r="D89" s="422" t="s">
        <v>1856</v>
      </c>
      <c r="E89" s="432"/>
      <c r="F89" s="377" t="s">
        <v>187</v>
      </c>
      <c r="G89" s="377" t="s">
        <v>847</v>
      </c>
      <c r="H89" s="377" t="s">
        <v>1372</v>
      </c>
      <c r="I89" s="442"/>
      <c r="J89" s="442">
        <v>3000000</v>
      </c>
      <c r="K89" s="471">
        <v>0</v>
      </c>
      <c r="L89" s="442">
        <v>739334.92</v>
      </c>
      <c r="M89" s="378">
        <f>J89-L89</f>
        <v>2260665.08</v>
      </c>
      <c r="N89" s="378"/>
      <c r="O89" s="382"/>
      <c r="P89" s="375" t="s">
        <v>1817</v>
      </c>
      <c r="Q89" s="371"/>
    </row>
    <row r="90" spans="1:17" ht="39.950000000000003" customHeight="1">
      <c r="A90">
        <f t="shared" si="15"/>
        <v>1</v>
      </c>
      <c r="B90" s="362">
        <v>2014</v>
      </c>
      <c r="C90" s="362">
        <v>2016</v>
      </c>
      <c r="D90" s="422"/>
      <c r="E90" s="432" t="s">
        <v>1421</v>
      </c>
      <c r="F90" s="361" t="s">
        <v>1857</v>
      </c>
      <c r="G90" s="361" t="s">
        <v>1113</v>
      </c>
      <c r="H90" s="361" t="s">
        <v>1372</v>
      </c>
      <c r="I90" s="369">
        <v>6955265</v>
      </c>
      <c r="J90" s="369">
        <f>J91+J92+J93</f>
        <v>2500000</v>
      </c>
      <c r="K90" s="470">
        <f t="shared" si="19"/>
        <v>1043289.75</v>
      </c>
      <c r="L90" s="369">
        <f>L91+L92+L93</f>
        <v>1818400.01</v>
      </c>
      <c r="M90" s="363">
        <f t="shared" si="20"/>
        <v>681599.99</v>
      </c>
      <c r="N90" s="363">
        <f>I90-J90</f>
        <v>4455265</v>
      </c>
      <c r="O90" s="374"/>
      <c r="P90" s="381"/>
      <c r="Q90" s="376"/>
    </row>
    <row r="91" spans="1:17" ht="39.950000000000003" customHeight="1">
      <c r="A91">
        <f t="shared" si="15"/>
        <v>0</v>
      </c>
      <c r="B91" s="362"/>
      <c r="C91" s="362"/>
      <c r="D91" s="422" t="s">
        <v>1114</v>
      </c>
      <c r="E91" s="432"/>
      <c r="F91" s="377" t="s">
        <v>176</v>
      </c>
      <c r="G91" s="377" t="s">
        <v>1113</v>
      </c>
      <c r="H91" s="377" t="s">
        <v>1372</v>
      </c>
      <c r="I91" s="442"/>
      <c r="J91" s="442">
        <v>500000</v>
      </c>
      <c r="K91" s="471">
        <f t="shared" si="19"/>
        <v>0</v>
      </c>
      <c r="L91" s="442">
        <v>500000</v>
      </c>
      <c r="M91" s="378">
        <f t="shared" si="20"/>
        <v>0</v>
      </c>
      <c r="N91" s="378"/>
      <c r="O91" s="382"/>
      <c r="P91" s="381"/>
      <c r="Q91" s="371"/>
    </row>
    <row r="92" spans="1:17" ht="39.950000000000003" customHeight="1">
      <c r="A92">
        <f t="shared" si="15"/>
        <v>0</v>
      </c>
      <c r="B92" s="362"/>
      <c r="C92" s="362"/>
      <c r="D92" s="422" t="s">
        <v>1115</v>
      </c>
      <c r="E92" s="432"/>
      <c r="F92" s="377" t="s">
        <v>177</v>
      </c>
      <c r="G92" s="377" t="s">
        <v>1113</v>
      </c>
      <c r="H92" s="377" t="s">
        <v>1372</v>
      </c>
      <c r="I92" s="442"/>
      <c r="J92" s="442">
        <v>1000000</v>
      </c>
      <c r="K92" s="471">
        <f t="shared" si="19"/>
        <v>0</v>
      </c>
      <c r="L92" s="442">
        <v>1000000</v>
      </c>
      <c r="M92" s="378">
        <f t="shared" si="20"/>
        <v>0</v>
      </c>
      <c r="N92" s="378"/>
      <c r="O92" s="382"/>
      <c r="P92" s="381"/>
      <c r="Q92" s="371"/>
    </row>
    <row r="93" spans="1:17" ht="39.950000000000003" customHeight="1">
      <c r="A93">
        <f t="shared" si="15"/>
        <v>0</v>
      </c>
      <c r="B93" s="362"/>
      <c r="C93" s="362"/>
      <c r="D93" s="422" t="s">
        <v>1206</v>
      </c>
      <c r="E93" s="432"/>
      <c r="F93" s="377" t="s">
        <v>178</v>
      </c>
      <c r="G93" s="377" t="s">
        <v>1113</v>
      </c>
      <c r="H93" s="377" t="s">
        <v>1372</v>
      </c>
      <c r="I93" s="442"/>
      <c r="J93" s="442">
        <v>1000000</v>
      </c>
      <c r="K93" s="471">
        <f t="shared" si="19"/>
        <v>0</v>
      </c>
      <c r="L93" s="442">
        <v>318400.01</v>
      </c>
      <c r="M93" s="378">
        <f t="shared" si="20"/>
        <v>681599.99</v>
      </c>
      <c r="N93" s="378"/>
      <c r="O93" s="382"/>
      <c r="P93" s="375" t="s">
        <v>1858</v>
      </c>
      <c r="Q93" s="371"/>
    </row>
    <row r="94" spans="1:17" ht="39.950000000000003" customHeight="1">
      <c r="A94">
        <f t="shared" si="15"/>
        <v>1</v>
      </c>
      <c r="B94" s="362">
        <v>2014</v>
      </c>
      <c r="C94" s="362">
        <v>2014</v>
      </c>
      <c r="D94" s="422"/>
      <c r="E94" s="432" t="s">
        <v>1422</v>
      </c>
      <c r="F94" s="361" t="s">
        <v>1322</v>
      </c>
      <c r="G94" s="361" t="s">
        <v>1859</v>
      </c>
      <c r="H94" s="361" t="s">
        <v>1372</v>
      </c>
      <c r="I94" s="369">
        <v>15996773</v>
      </c>
      <c r="J94" s="369">
        <f>SUM(J95:J97)</f>
        <v>3000000</v>
      </c>
      <c r="K94" s="470">
        <f t="shared" si="19"/>
        <v>2399515.9500000002</v>
      </c>
      <c r="L94" s="369">
        <f>SUM(L95:L97)</f>
        <v>2980809</v>
      </c>
      <c r="M94" s="363">
        <f t="shared" si="20"/>
        <v>19191</v>
      </c>
      <c r="N94" s="363">
        <f>I94-J94</f>
        <v>12996773</v>
      </c>
      <c r="O94" s="374"/>
      <c r="P94" s="375" t="s">
        <v>1786</v>
      </c>
      <c r="Q94" s="376" t="s">
        <v>1782</v>
      </c>
    </row>
    <row r="95" spans="1:17" ht="39.950000000000003" customHeight="1">
      <c r="A95">
        <f t="shared" si="15"/>
        <v>0</v>
      </c>
      <c r="D95" s="422" t="s">
        <v>1860</v>
      </c>
      <c r="E95" s="432"/>
      <c r="F95" s="377" t="s">
        <v>176</v>
      </c>
      <c r="G95" s="377" t="s">
        <v>1859</v>
      </c>
      <c r="H95" s="377" t="s">
        <v>1372</v>
      </c>
      <c r="I95" s="442"/>
      <c r="J95" s="442">
        <v>500000</v>
      </c>
      <c r="K95" s="471">
        <f t="shared" si="19"/>
        <v>0</v>
      </c>
      <c r="L95" s="442">
        <v>497965</v>
      </c>
      <c r="M95" s="378">
        <f t="shared" si="20"/>
        <v>2035</v>
      </c>
      <c r="N95" s="378"/>
      <c r="O95" s="382"/>
      <c r="P95" s="381"/>
      <c r="Q95" s="371"/>
    </row>
    <row r="96" spans="1:17" ht="39.950000000000003" customHeight="1">
      <c r="A96">
        <f t="shared" si="15"/>
        <v>0</v>
      </c>
      <c r="B96" s="362"/>
      <c r="C96" s="362"/>
      <c r="D96" s="422" t="s">
        <v>1861</v>
      </c>
      <c r="E96" s="432"/>
      <c r="F96" s="377" t="s">
        <v>177</v>
      </c>
      <c r="G96" s="377" t="s">
        <v>1859</v>
      </c>
      <c r="H96" s="377" t="s">
        <v>1372</v>
      </c>
      <c r="I96" s="442"/>
      <c r="J96" s="442">
        <v>500000</v>
      </c>
      <c r="K96" s="471">
        <f t="shared" si="19"/>
        <v>0</v>
      </c>
      <c r="L96" s="442">
        <v>500000</v>
      </c>
      <c r="M96" s="378">
        <f t="shared" si="20"/>
        <v>0</v>
      </c>
      <c r="N96" s="378"/>
      <c r="O96" s="382"/>
      <c r="P96" s="381"/>
      <c r="Q96" s="371"/>
    </row>
    <row r="97" spans="1:17" ht="39.950000000000003" customHeight="1">
      <c r="A97">
        <f t="shared" si="15"/>
        <v>0</v>
      </c>
      <c r="B97" s="362"/>
      <c r="C97" s="362"/>
      <c r="D97" s="422" t="s">
        <v>1862</v>
      </c>
      <c r="E97" s="432"/>
      <c r="F97" s="377" t="s">
        <v>178</v>
      </c>
      <c r="G97" s="377" t="s">
        <v>1859</v>
      </c>
      <c r="H97" s="377" t="s">
        <v>1372</v>
      </c>
      <c r="I97" s="442"/>
      <c r="J97" s="442">
        <v>2000000</v>
      </c>
      <c r="K97" s="471">
        <f t="shared" si="19"/>
        <v>0</v>
      </c>
      <c r="L97" s="442">
        <v>1982844</v>
      </c>
      <c r="M97" s="378">
        <f t="shared" si="20"/>
        <v>17156</v>
      </c>
      <c r="N97" s="378"/>
      <c r="O97" s="382"/>
      <c r="P97" s="375" t="s">
        <v>1863</v>
      </c>
      <c r="Q97" s="371"/>
    </row>
    <row r="98" spans="1:17" ht="39.950000000000003" customHeight="1">
      <c r="A98">
        <f t="shared" si="15"/>
        <v>1</v>
      </c>
      <c r="B98" s="362">
        <v>2013</v>
      </c>
      <c r="C98" s="362">
        <v>2014</v>
      </c>
      <c r="D98" s="422"/>
      <c r="E98" s="432" t="s">
        <v>1864</v>
      </c>
      <c r="F98" s="361" t="s">
        <v>1865</v>
      </c>
      <c r="G98" s="361" t="s">
        <v>1866</v>
      </c>
      <c r="H98" s="361" t="s">
        <v>1372</v>
      </c>
      <c r="I98" s="369">
        <f xml:space="preserve">  3935559.91+ 731723.26+ 1243696 -171384+  41947</f>
        <v>5781542.1699999999</v>
      </c>
      <c r="J98" s="369">
        <f>J99+J100</f>
        <v>4450675</v>
      </c>
      <c r="K98" s="470">
        <f>I98*15/100</f>
        <v>867231.32549999992</v>
      </c>
      <c r="L98" s="369">
        <f>L99+L100</f>
        <v>4072435.62</v>
      </c>
      <c r="M98" s="363">
        <f t="shared" si="20"/>
        <v>378239.37999999989</v>
      </c>
      <c r="N98" s="363"/>
      <c r="O98" s="374"/>
      <c r="P98" s="375"/>
      <c r="Q98" s="376"/>
    </row>
    <row r="99" spans="1:17" ht="39.950000000000003" customHeight="1">
      <c r="A99">
        <f t="shared" si="15"/>
        <v>0</v>
      </c>
      <c r="B99" s="362"/>
      <c r="C99" s="362"/>
      <c r="D99" s="422" t="s">
        <v>1867</v>
      </c>
      <c r="E99" s="432"/>
      <c r="F99" s="377" t="s">
        <v>176</v>
      </c>
      <c r="G99" s="377" t="s">
        <v>1866</v>
      </c>
      <c r="H99" s="377" t="s">
        <v>1372</v>
      </c>
      <c r="I99" s="442"/>
      <c r="J99" s="442">
        <v>1500000</v>
      </c>
      <c r="K99" s="471">
        <v>0</v>
      </c>
      <c r="L99" s="442">
        <v>1499953.67</v>
      </c>
      <c r="M99" s="378">
        <f t="shared" si="20"/>
        <v>46.330000000074506</v>
      </c>
      <c r="N99" s="378"/>
      <c r="O99" s="382"/>
      <c r="P99" s="375"/>
      <c r="Q99" s="371"/>
    </row>
    <row r="100" spans="1:17" ht="39.950000000000003" customHeight="1">
      <c r="A100">
        <f t="shared" si="15"/>
        <v>0</v>
      </c>
      <c r="B100" s="362"/>
      <c r="C100" s="362"/>
      <c r="D100" s="422" t="s">
        <v>1868</v>
      </c>
      <c r="E100" s="432"/>
      <c r="F100" s="377" t="s">
        <v>177</v>
      </c>
      <c r="G100" s="377" t="s">
        <v>1866</v>
      </c>
      <c r="H100" s="377" t="s">
        <v>1372</v>
      </c>
      <c r="I100" s="442"/>
      <c r="J100" s="442">
        <v>2950675</v>
      </c>
      <c r="K100" s="471">
        <v>0</v>
      </c>
      <c r="L100" s="442">
        <v>2572481.9500000002</v>
      </c>
      <c r="M100" s="378">
        <f t="shared" si="20"/>
        <v>378193.04999999981</v>
      </c>
      <c r="N100" s="378"/>
      <c r="O100" s="382"/>
      <c r="P100" s="375" t="s">
        <v>1869</v>
      </c>
      <c r="Q100" s="371"/>
    </row>
    <row r="101" spans="1:17" ht="39.950000000000003" customHeight="1">
      <c r="A101">
        <f t="shared" si="15"/>
        <v>1</v>
      </c>
      <c r="B101" s="362">
        <v>2011</v>
      </c>
      <c r="C101" s="362">
        <v>2015</v>
      </c>
      <c r="D101" s="419"/>
      <c r="E101" s="431" t="s">
        <v>1524</v>
      </c>
      <c r="F101" s="387" t="s">
        <v>275</v>
      </c>
      <c r="G101" s="387" t="s">
        <v>32</v>
      </c>
      <c r="H101" s="387" t="s">
        <v>1333</v>
      </c>
      <c r="I101" s="438">
        <v>3299296</v>
      </c>
      <c r="J101" s="367">
        <f>J102+J103+J104</f>
        <v>3038897</v>
      </c>
      <c r="K101" s="470">
        <f t="shared" ref="K101:K117" si="21">I101*15/100</f>
        <v>494894.4</v>
      </c>
      <c r="L101" s="367">
        <f>L102+L103+L104</f>
        <v>2574509</v>
      </c>
      <c r="M101" s="363">
        <f t="shared" ref="M101:M117" si="22">J101-L101</f>
        <v>464388</v>
      </c>
      <c r="N101" s="372">
        <f>I101-J101</f>
        <v>260399</v>
      </c>
      <c r="O101" s="388"/>
      <c r="P101" s="381"/>
      <c r="Q101" s="376" t="s">
        <v>1870</v>
      </c>
    </row>
    <row r="102" spans="1:17" ht="39.950000000000003" customHeight="1">
      <c r="A102">
        <f t="shared" si="15"/>
        <v>0</v>
      </c>
      <c r="B102" s="362"/>
      <c r="C102" s="362"/>
      <c r="D102" s="423" t="s">
        <v>276</v>
      </c>
      <c r="E102" s="431"/>
      <c r="F102" s="389" t="s">
        <v>176</v>
      </c>
      <c r="G102" s="389" t="s">
        <v>32</v>
      </c>
      <c r="H102" s="389" t="s">
        <v>1333</v>
      </c>
      <c r="I102" s="446"/>
      <c r="J102" s="446">
        <v>1000000</v>
      </c>
      <c r="K102" s="471">
        <f t="shared" si="21"/>
        <v>0</v>
      </c>
      <c r="L102" s="445">
        <v>1000000</v>
      </c>
      <c r="M102" s="378">
        <f t="shared" si="22"/>
        <v>0</v>
      </c>
      <c r="N102" s="379"/>
      <c r="O102" s="365"/>
      <c r="P102" s="381"/>
      <c r="Q102" s="371"/>
    </row>
    <row r="103" spans="1:17" ht="39.950000000000003" customHeight="1">
      <c r="A103">
        <f t="shared" si="15"/>
        <v>0</v>
      </c>
      <c r="B103" s="362"/>
      <c r="C103" s="362"/>
      <c r="D103" s="423" t="s">
        <v>277</v>
      </c>
      <c r="E103" s="431"/>
      <c r="F103" s="389" t="s">
        <v>177</v>
      </c>
      <c r="G103" s="389" t="s">
        <v>32</v>
      </c>
      <c r="H103" s="389" t="s">
        <v>1333</v>
      </c>
      <c r="I103" s="446"/>
      <c r="J103" s="446">
        <v>1100000</v>
      </c>
      <c r="K103" s="471">
        <f t="shared" si="21"/>
        <v>0</v>
      </c>
      <c r="L103" s="445">
        <v>1100000</v>
      </c>
      <c r="M103" s="378">
        <f t="shared" si="22"/>
        <v>0</v>
      </c>
      <c r="N103" s="379"/>
      <c r="O103" s="365"/>
      <c r="P103" s="381"/>
      <c r="Q103" s="371"/>
    </row>
    <row r="104" spans="1:17" ht="39.950000000000003" customHeight="1">
      <c r="A104">
        <f t="shared" si="15"/>
        <v>0</v>
      </c>
      <c r="B104" s="362"/>
      <c r="C104" s="362"/>
      <c r="D104" s="423" t="s">
        <v>66</v>
      </c>
      <c r="E104" s="431"/>
      <c r="F104" s="389" t="s">
        <v>178</v>
      </c>
      <c r="G104" s="389" t="s">
        <v>32</v>
      </c>
      <c r="H104" s="389" t="s">
        <v>1333</v>
      </c>
      <c r="I104" s="446"/>
      <c r="J104" s="446">
        <v>938897</v>
      </c>
      <c r="K104" s="471">
        <f t="shared" si="21"/>
        <v>0</v>
      </c>
      <c r="L104" s="445">
        <v>474509</v>
      </c>
      <c r="M104" s="378">
        <f t="shared" si="22"/>
        <v>464388</v>
      </c>
      <c r="N104" s="379"/>
      <c r="O104" s="365"/>
      <c r="P104" s="375" t="s">
        <v>1871</v>
      </c>
      <c r="Q104" s="371"/>
    </row>
    <row r="105" spans="1:17" ht="39.950000000000003" customHeight="1">
      <c r="A105">
        <f t="shared" si="15"/>
        <v>1</v>
      </c>
      <c r="B105" s="437">
        <v>2014</v>
      </c>
      <c r="C105" s="362">
        <v>2015</v>
      </c>
      <c r="D105" s="425"/>
      <c r="E105" s="434" t="s">
        <v>1525</v>
      </c>
      <c r="F105" s="393" t="s">
        <v>294</v>
      </c>
      <c r="G105" s="393" t="s">
        <v>295</v>
      </c>
      <c r="H105" s="393" t="s">
        <v>1333</v>
      </c>
      <c r="I105" s="449">
        <v>2994772.96</v>
      </c>
      <c r="J105" s="456">
        <f>J106+J107+J108+J109</f>
        <v>2850656</v>
      </c>
      <c r="K105" s="473">
        <f t="shared" si="21"/>
        <v>449215.94399999996</v>
      </c>
      <c r="L105" s="456">
        <f>L106+L107+L108+L109</f>
        <v>2482429.0700000003</v>
      </c>
      <c r="M105" s="392">
        <f t="shared" si="22"/>
        <v>368226.9299999997</v>
      </c>
      <c r="N105" s="394"/>
      <c r="O105" s="395" t="s">
        <v>1872</v>
      </c>
      <c r="P105" s="396"/>
      <c r="Q105" s="397" t="s">
        <v>1782</v>
      </c>
    </row>
    <row r="106" spans="1:17" ht="39.950000000000003" customHeight="1">
      <c r="A106">
        <f t="shared" si="15"/>
        <v>0</v>
      </c>
      <c r="D106" s="426">
        <v>4518</v>
      </c>
      <c r="E106" s="434"/>
      <c r="F106" s="398" t="s">
        <v>176</v>
      </c>
      <c r="G106" s="398" t="s">
        <v>295</v>
      </c>
      <c r="H106" s="398" t="s">
        <v>1333</v>
      </c>
      <c r="I106" s="450"/>
      <c r="J106" s="457">
        <v>1000000</v>
      </c>
      <c r="K106" s="474">
        <f t="shared" si="21"/>
        <v>0</v>
      </c>
      <c r="L106" s="481">
        <v>999639.06</v>
      </c>
      <c r="M106" s="399">
        <f t="shared" si="22"/>
        <v>360.93999999994412</v>
      </c>
      <c r="N106" s="400"/>
      <c r="O106" s="401"/>
      <c r="P106" s="396"/>
      <c r="Q106" s="402"/>
    </row>
    <row r="107" spans="1:17" ht="39.950000000000003" customHeight="1">
      <c r="A107">
        <f t="shared" si="15"/>
        <v>0</v>
      </c>
      <c r="B107" s="362"/>
      <c r="C107" s="362"/>
      <c r="D107" s="426">
        <v>5029</v>
      </c>
      <c r="E107" s="434"/>
      <c r="F107" s="398" t="s">
        <v>177</v>
      </c>
      <c r="G107" s="398" t="s">
        <v>295</v>
      </c>
      <c r="H107" s="398" t="s">
        <v>1333</v>
      </c>
      <c r="I107" s="450"/>
      <c r="J107" s="457">
        <v>500000</v>
      </c>
      <c r="K107" s="474">
        <f t="shared" si="21"/>
        <v>0</v>
      </c>
      <c r="L107" s="481">
        <v>499836.49</v>
      </c>
      <c r="M107" s="399">
        <f t="shared" si="22"/>
        <v>163.51000000000931</v>
      </c>
      <c r="N107" s="400"/>
      <c r="O107" s="401"/>
      <c r="P107" s="396"/>
      <c r="Q107" s="402"/>
    </row>
    <row r="108" spans="1:17" ht="39.950000000000003" customHeight="1">
      <c r="A108">
        <f t="shared" si="15"/>
        <v>0</v>
      </c>
      <c r="B108" s="362"/>
      <c r="C108" s="362"/>
      <c r="D108" s="426">
        <v>5087</v>
      </c>
      <c r="E108" s="434"/>
      <c r="F108" s="398" t="s">
        <v>178</v>
      </c>
      <c r="G108" s="398" t="s">
        <v>295</v>
      </c>
      <c r="H108" s="398" t="s">
        <v>1333</v>
      </c>
      <c r="I108" s="450"/>
      <c r="J108" s="457">
        <v>500000</v>
      </c>
      <c r="K108" s="474">
        <f t="shared" si="21"/>
        <v>0</v>
      </c>
      <c r="L108" s="481">
        <v>499792.77</v>
      </c>
      <c r="M108" s="399">
        <f t="shared" si="22"/>
        <v>207.22999999998137</v>
      </c>
      <c r="N108" s="400"/>
      <c r="O108" s="401"/>
      <c r="P108" s="396"/>
      <c r="Q108" s="402"/>
    </row>
    <row r="109" spans="1:17" ht="39.950000000000003" customHeight="1">
      <c r="A109">
        <f t="shared" si="15"/>
        <v>0</v>
      </c>
      <c r="B109" s="362"/>
      <c r="C109" s="362"/>
      <c r="D109" s="426" t="s">
        <v>296</v>
      </c>
      <c r="E109" s="434"/>
      <c r="F109" s="398" t="s">
        <v>187</v>
      </c>
      <c r="G109" s="398" t="s">
        <v>295</v>
      </c>
      <c r="H109" s="398" t="s">
        <v>1333</v>
      </c>
      <c r="I109" s="450"/>
      <c r="J109" s="457">
        <v>850656</v>
      </c>
      <c r="K109" s="474">
        <f t="shared" si="21"/>
        <v>0</v>
      </c>
      <c r="L109" s="481">
        <v>483160.75</v>
      </c>
      <c r="M109" s="399">
        <f t="shared" si="22"/>
        <v>367495.25</v>
      </c>
      <c r="N109" s="400"/>
      <c r="O109" s="401"/>
      <c r="P109" s="403" t="s">
        <v>1873</v>
      </c>
      <c r="Q109" s="402"/>
    </row>
    <row r="110" spans="1:17" ht="39.950000000000003" customHeight="1">
      <c r="A110">
        <f t="shared" si="15"/>
        <v>1</v>
      </c>
      <c r="B110" s="362">
        <v>2014</v>
      </c>
      <c r="C110" s="362">
        <v>2018</v>
      </c>
      <c r="D110" s="422"/>
      <c r="E110" s="432" t="s">
        <v>1426</v>
      </c>
      <c r="F110" s="361" t="s">
        <v>1874</v>
      </c>
      <c r="G110" s="361" t="s">
        <v>478</v>
      </c>
      <c r="H110" s="361" t="s">
        <v>1333</v>
      </c>
      <c r="I110" s="369">
        <f>11998400- -1719106.12</f>
        <v>13717506.120000001</v>
      </c>
      <c r="J110" s="369">
        <f>SUM(J111:J118)</f>
        <v>10326138</v>
      </c>
      <c r="K110" s="470">
        <f t="shared" si="21"/>
        <v>2057625.9180000001</v>
      </c>
      <c r="L110" s="369">
        <f>SUM(L111:L118)</f>
        <v>7999999.1200000001</v>
      </c>
      <c r="M110" s="363">
        <f t="shared" si="22"/>
        <v>2326138.8799999999</v>
      </c>
      <c r="N110" s="363">
        <f>I110-J110</f>
        <v>3391368.120000001</v>
      </c>
      <c r="O110" s="374"/>
      <c r="P110" s="381"/>
      <c r="Q110" s="376"/>
    </row>
    <row r="111" spans="1:17" ht="39.950000000000003" customHeight="1">
      <c r="A111">
        <f t="shared" si="15"/>
        <v>0</v>
      </c>
      <c r="B111" s="362"/>
      <c r="C111" s="362"/>
      <c r="D111" s="422" t="s">
        <v>479</v>
      </c>
      <c r="E111" s="432"/>
      <c r="F111" s="377" t="s">
        <v>176</v>
      </c>
      <c r="G111" s="377" t="s">
        <v>478</v>
      </c>
      <c r="H111" s="377" t="s">
        <v>1333</v>
      </c>
      <c r="I111" s="442"/>
      <c r="J111" s="442">
        <v>1000000</v>
      </c>
      <c r="K111" s="471">
        <f t="shared" si="21"/>
        <v>0</v>
      </c>
      <c r="L111" s="442">
        <v>1000000</v>
      </c>
      <c r="M111" s="378">
        <f t="shared" si="22"/>
        <v>0</v>
      </c>
      <c r="N111" s="378"/>
      <c r="O111" s="382"/>
      <c r="P111" s="381"/>
      <c r="Q111" s="371"/>
    </row>
    <row r="112" spans="1:17" ht="39.950000000000003" customHeight="1">
      <c r="A112">
        <f t="shared" si="15"/>
        <v>0</v>
      </c>
      <c r="B112" s="362"/>
      <c r="C112" s="362"/>
      <c r="D112" s="422" t="s">
        <v>480</v>
      </c>
      <c r="E112" s="432"/>
      <c r="F112" s="377" t="s">
        <v>177</v>
      </c>
      <c r="G112" s="377" t="s">
        <v>478</v>
      </c>
      <c r="H112" s="377" t="s">
        <v>1333</v>
      </c>
      <c r="I112" s="442"/>
      <c r="J112" s="442">
        <v>500000</v>
      </c>
      <c r="K112" s="471">
        <f t="shared" si="21"/>
        <v>0</v>
      </c>
      <c r="L112" s="442">
        <v>500000</v>
      </c>
      <c r="M112" s="378">
        <f t="shared" si="22"/>
        <v>0</v>
      </c>
      <c r="N112" s="378"/>
      <c r="O112" s="382"/>
      <c r="P112" s="381"/>
      <c r="Q112" s="371"/>
    </row>
    <row r="113" spans="1:17" ht="39.950000000000003" customHeight="1">
      <c r="A113">
        <f t="shared" si="15"/>
        <v>0</v>
      </c>
      <c r="B113" s="362"/>
      <c r="C113" s="362"/>
      <c r="D113" s="422" t="s">
        <v>481</v>
      </c>
      <c r="E113" s="432"/>
      <c r="F113" s="377" t="s">
        <v>178</v>
      </c>
      <c r="G113" s="377" t="s">
        <v>478</v>
      </c>
      <c r="H113" s="377" t="s">
        <v>1333</v>
      </c>
      <c r="I113" s="442"/>
      <c r="J113" s="442">
        <v>1000000</v>
      </c>
      <c r="K113" s="471">
        <f t="shared" si="21"/>
        <v>0</v>
      </c>
      <c r="L113" s="442">
        <v>1000000</v>
      </c>
      <c r="M113" s="378">
        <f t="shared" si="22"/>
        <v>0</v>
      </c>
      <c r="N113" s="378"/>
      <c r="O113" s="382"/>
      <c r="P113" s="381"/>
      <c r="Q113" s="371"/>
    </row>
    <row r="114" spans="1:17" ht="39.950000000000003" customHeight="1">
      <c r="A114">
        <f t="shared" si="15"/>
        <v>0</v>
      </c>
      <c r="B114" s="362"/>
      <c r="C114" s="362"/>
      <c r="D114" s="422" t="s">
        <v>482</v>
      </c>
      <c r="E114" s="432"/>
      <c r="F114" s="377" t="s">
        <v>187</v>
      </c>
      <c r="G114" s="377" t="s">
        <v>478</v>
      </c>
      <c r="H114" s="377" t="s">
        <v>1333</v>
      </c>
      <c r="I114" s="442"/>
      <c r="J114" s="442">
        <v>1000000</v>
      </c>
      <c r="K114" s="471">
        <f t="shared" si="21"/>
        <v>0</v>
      </c>
      <c r="L114" s="442">
        <v>1000000</v>
      </c>
      <c r="M114" s="378">
        <f t="shared" si="22"/>
        <v>0</v>
      </c>
      <c r="N114" s="378"/>
      <c r="O114" s="382"/>
      <c r="P114" s="381"/>
      <c r="Q114" s="371"/>
    </row>
    <row r="115" spans="1:17" ht="39.950000000000003" customHeight="1">
      <c r="A115">
        <f t="shared" si="15"/>
        <v>0</v>
      </c>
      <c r="B115" s="362"/>
      <c r="C115" s="362"/>
      <c r="D115" s="422" t="s">
        <v>483</v>
      </c>
      <c r="E115" s="432"/>
      <c r="F115" s="377" t="s">
        <v>236</v>
      </c>
      <c r="G115" s="377" t="s">
        <v>478</v>
      </c>
      <c r="H115" s="377" t="s">
        <v>1333</v>
      </c>
      <c r="I115" s="442"/>
      <c r="J115" s="442">
        <v>1000000</v>
      </c>
      <c r="K115" s="471">
        <f t="shared" si="21"/>
        <v>0</v>
      </c>
      <c r="L115" s="442">
        <v>1000000</v>
      </c>
      <c r="M115" s="378">
        <f t="shared" si="22"/>
        <v>0</v>
      </c>
      <c r="N115" s="378"/>
      <c r="O115" s="382"/>
      <c r="P115" s="381"/>
      <c r="Q115" s="371"/>
    </row>
    <row r="116" spans="1:17" ht="39.950000000000003" customHeight="1">
      <c r="A116">
        <f t="shared" si="15"/>
        <v>0</v>
      </c>
      <c r="B116" s="362"/>
      <c r="C116" s="362"/>
      <c r="D116" s="422" t="s">
        <v>484</v>
      </c>
      <c r="E116" s="432"/>
      <c r="F116" s="377" t="s">
        <v>245</v>
      </c>
      <c r="G116" s="377" t="s">
        <v>478</v>
      </c>
      <c r="H116" s="377" t="s">
        <v>1333</v>
      </c>
      <c r="I116" s="442"/>
      <c r="J116" s="442">
        <v>1500000</v>
      </c>
      <c r="K116" s="471">
        <f t="shared" si="21"/>
        <v>0</v>
      </c>
      <c r="L116" s="442">
        <f>1444500+55500</f>
        <v>1500000</v>
      </c>
      <c r="M116" s="378">
        <f t="shared" si="22"/>
        <v>0</v>
      </c>
      <c r="N116" s="378"/>
      <c r="O116" s="382"/>
      <c r="P116" s="381"/>
      <c r="Q116" s="371"/>
    </row>
    <row r="117" spans="1:17" ht="39.950000000000003" customHeight="1">
      <c r="A117">
        <f t="shared" si="15"/>
        <v>0</v>
      </c>
      <c r="B117" s="362"/>
      <c r="C117" s="362"/>
      <c r="D117" s="422" t="s">
        <v>485</v>
      </c>
      <c r="E117" s="432"/>
      <c r="F117" s="377" t="s">
        <v>278</v>
      </c>
      <c r="G117" s="377" t="s">
        <v>478</v>
      </c>
      <c r="H117" s="377" t="s">
        <v>1333</v>
      </c>
      <c r="I117" s="442"/>
      <c r="J117" s="442">
        <v>2000000</v>
      </c>
      <c r="K117" s="471">
        <f t="shared" si="21"/>
        <v>0</v>
      </c>
      <c r="L117" s="442">
        <v>1999999.12</v>
      </c>
      <c r="M117" s="378">
        <f t="shared" si="22"/>
        <v>0.87999999988824129</v>
      </c>
      <c r="N117" s="378"/>
      <c r="O117" s="382"/>
      <c r="P117" s="375"/>
      <c r="Q117" s="371"/>
    </row>
    <row r="118" spans="1:17" ht="39.950000000000003" customHeight="1">
      <c r="A118">
        <f t="shared" si="15"/>
        <v>0</v>
      </c>
      <c r="B118" s="362"/>
      <c r="C118" s="362"/>
      <c r="D118" s="422" t="s">
        <v>1875</v>
      </c>
      <c r="E118" s="432"/>
      <c r="F118" s="377" t="s">
        <v>795</v>
      </c>
      <c r="G118" s="377" t="s">
        <v>478</v>
      </c>
      <c r="H118" s="377" t="s">
        <v>1333</v>
      </c>
      <c r="I118" s="442"/>
      <c r="J118" s="442">
        <v>2326138</v>
      </c>
      <c r="K118" s="471">
        <v>0</v>
      </c>
      <c r="L118" s="442">
        <v>0</v>
      </c>
      <c r="M118" s="378">
        <f>J118-L118</f>
        <v>2326138</v>
      </c>
      <c r="N118" s="378"/>
      <c r="O118" s="382"/>
      <c r="P118" s="375" t="s">
        <v>1876</v>
      </c>
      <c r="Q118" s="371"/>
    </row>
    <row r="119" spans="1:17" ht="39.950000000000003" customHeight="1">
      <c r="A119">
        <f t="shared" si="15"/>
        <v>1</v>
      </c>
      <c r="B119" s="362">
        <v>2015</v>
      </c>
      <c r="C119" s="362">
        <v>2018</v>
      </c>
      <c r="D119" s="422"/>
      <c r="E119" s="432" t="s">
        <v>1877</v>
      </c>
      <c r="F119" s="361" t="s">
        <v>548</v>
      </c>
      <c r="G119" s="361" t="s">
        <v>549</v>
      </c>
      <c r="H119" s="361" t="s">
        <v>1333</v>
      </c>
      <c r="I119" s="369">
        <f>9659202+  372708.37</f>
        <v>10031910.369999999</v>
      </c>
      <c r="J119" s="369">
        <f>SUM(J120:J123)</f>
        <v>8461569</v>
      </c>
      <c r="K119" s="470">
        <f t="shared" ref="K119:K122" si="23">I119*15/100</f>
        <v>1504786.5554999998</v>
      </c>
      <c r="L119" s="369">
        <f>SUM(L120:L123)</f>
        <v>7425904.79</v>
      </c>
      <c r="M119" s="363">
        <f t="shared" ref="M119:M122" si="24">J119-L119</f>
        <v>1035664.21</v>
      </c>
      <c r="N119" s="363">
        <f>I119-J119</f>
        <v>1570341.3699999992</v>
      </c>
      <c r="O119" s="374"/>
      <c r="P119" s="375"/>
      <c r="Q119" s="376" t="s">
        <v>1778</v>
      </c>
    </row>
    <row r="120" spans="1:17" ht="39.950000000000003" customHeight="1">
      <c r="A120">
        <f t="shared" si="15"/>
        <v>0</v>
      </c>
      <c r="B120" s="362"/>
      <c r="C120" s="362"/>
      <c r="D120" s="422" t="s">
        <v>550</v>
      </c>
      <c r="E120" s="432"/>
      <c r="F120" s="377" t="s">
        <v>176</v>
      </c>
      <c r="G120" s="377" t="s">
        <v>549</v>
      </c>
      <c r="H120" s="377" t="s">
        <v>1333</v>
      </c>
      <c r="I120" s="442"/>
      <c r="J120" s="442">
        <v>500000</v>
      </c>
      <c r="K120" s="471">
        <f t="shared" si="23"/>
        <v>0</v>
      </c>
      <c r="L120" s="442">
        <v>500000</v>
      </c>
      <c r="M120" s="378">
        <f t="shared" si="24"/>
        <v>0</v>
      </c>
      <c r="N120" s="378"/>
      <c r="O120" s="382"/>
      <c r="P120" s="381"/>
      <c r="Q120" s="371"/>
    </row>
    <row r="121" spans="1:17" ht="39.950000000000003" customHeight="1">
      <c r="A121">
        <f t="shared" si="15"/>
        <v>0</v>
      </c>
      <c r="B121" s="362"/>
      <c r="C121" s="362"/>
      <c r="D121" s="422" t="s">
        <v>551</v>
      </c>
      <c r="E121" s="432"/>
      <c r="F121" s="377" t="s">
        <v>177</v>
      </c>
      <c r="G121" s="377" t="s">
        <v>549</v>
      </c>
      <c r="H121" s="377" t="s">
        <v>1333</v>
      </c>
      <c r="I121" s="442"/>
      <c r="J121" s="442">
        <v>1500000</v>
      </c>
      <c r="K121" s="471">
        <f t="shared" si="23"/>
        <v>0</v>
      </c>
      <c r="L121" s="442">
        <v>1500000</v>
      </c>
      <c r="M121" s="378">
        <f t="shared" si="24"/>
        <v>0</v>
      </c>
      <c r="N121" s="378"/>
      <c r="O121" s="382"/>
      <c r="P121" s="381"/>
      <c r="Q121" s="371"/>
    </row>
    <row r="122" spans="1:17" ht="39.950000000000003" customHeight="1">
      <c r="A122">
        <f t="shared" si="15"/>
        <v>0</v>
      </c>
      <c r="B122" s="362"/>
      <c r="C122" s="362"/>
      <c r="D122" s="422" t="s">
        <v>552</v>
      </c>
      <c r="E122" s="432"/>
      <c r="F122" s="377" t="s">
        <v>178</v>
      </c>
      <c r="G122" s="377" t="s">
        <v>549</v>
      </c>
      <c r="H122" s="377" t="s">
        <v>1333</v>
      </c>
      <c r="I122" s="442"/>
      <c r="J122" s="442">
        <v>2000000</v>
      </c>
      <c r="K122" s="471">
        <f t="shared" si="23"/>
        <v>0</v>
      </c>
      <c r="L122" s="442">
        <v>2000000</v>
      </c>
      <c r="M122" s="378">
        <f t="shared" si="24"/>
        <v>0</v>
      </c>
      <c r="N122" s="378"/>
      <c r="O122" s="382"/>
      <c r="P122" s="375"/>
      <c r="Q122" s="371"/>
    </row>
    <row r="123" spans="1:17" ht="39.950000000000003" customHeight="1">
      <c r="A123">
        <f t="shared" si="15"/>
        <v>0</v>
      </c>
      <c r="B123" s="362"/>
      <c r="C123" s="362"/>
      <c r="D123" s="422" t="s">
        <v>1878</v>
      </c>
      <c r="E123" s="432"/>
      <c r="F123" s="377" t="s">
        <v>187</v>
      </c>
      <c r="G123" s="377" t="s">
        <v>549</v>
      </c>
      <c r="H123" s="377" t="s">
        <v>1333</v>
      </c>
      <c r="I123" s="442"/>
      <c r="J123" s="442">
        <v>4461569</v>
      </c>
      <c r="K123" s="471">
        <v>0</v>
      </c>
      <c r="L123" s="442">
        <v>3425904.79</v>
      </c>
      <c r="M123" s="378">
        <f>J123-L123</f>
        <v>1035664.21</v>
      </c>
      <c r="N123" s="378"/>
      <c r="O123" s="382"/>
      <c r="P123" s="375" t="s">
        <v>1879</v>
      </c>
      <c r="Q123" s="371"/>
    </row>
    <row r="124" spans="1:17" ht="39.950000000000003" customHeight="1">
      <c r="A124">
        <f t="shared" si="15"/>
        <v>1</v>
      </c>
      <c r="B124" s="362">
        <v>2016</v>
      </c>
      <c r="C124" s="362">
        <v>2016</v>
      </c>
      <c r="D124" s="422"/>
      <c r="E124" s="432" t="s">
        <v>1880</v>
      </c>
      <c r="F124" s="361" t="s">
        <v>623</v>
      </c>
      <c r="G124" s="361" t="s">
        <v>624</v>
      </c>
      <c r="H124" s="361" t="s">
        <v>1333</v>
      </c>
      <c r="I124" s="369">
        <v>3449790.76</v>
      </c>
      <c r="J124" s="369">
        <f>J125</f>
        <v>1000000</v>
      </c>
      <c r="K124" s="470">
        <f t="shared" ref="K124:K128" si="25">I124*15/100</f>
        <v>517468.614</v>
      </c>
      <c r="L124" s="369">
        <v>612269.06000000006</v>
      </c>
      <c r="M124" s="363">
        <f t="shared" ref="M124:M128" si="26">J124-L124</f>
        <v>387730.93999999994</v>
      </c>
      <c r="N124" s="363">
        <f>I124-J124</f>
        <v>2449790.7599999998</v>
      </c>
      <c r="O124" s="374"/>
      <c r="P124" s="381"/>
      <c r="Q124" s="376" t="s">
        <v>1782</v>
      </c>
    </row>
    <row r="125" spans="1:17" ht="39.950000000000003" customHeight="1">
      <c r="A125">
        <f t="shared" si="15"/>
        <v>0</v>
      </c>
      <c r="B125" s="362"/>
      <c r="C125" s="362"/>
      <c r="D125" s="422" t="s">
        <v>1301</v>
      </c>
      <c r="E125" s="432"/>
      <c r="F125" s="377" t="s">
        <v>176</v>
      </c>
      <c r="G125" s="377" t="s">
        <v>624</v>
      </c>
      <c r="H125" s="377" t="s">
        <v>1333</v>
      </c>
      <c r="I125" s="369"/>
      <c r="J125" s="442">
        <v>1000000</v>
      </c>
      <c r="K125" s="470">
        <f t="shared" si="25"/>
        <v>0</v>
      </c>
      <c r="L125" s="442">
        <v>612269.06000000006</v>
      </c>
      <c r="M125" s="378">
        <f t="shared" si="26"/>
        <v>387730.93999999994</v>
      </c>
      <c r="N125" s="363"/>
      <c r="O125" s="382"/>
      <c r="P125" s="375" t="s">
        <v>1881</v>
      </c>
      <c r="Q125" s="371"/>
    </row>
    <row r="126" spans="1:17" ht="39.950000000000003" customHeight="1">
      <c r="A126">
        <f t="shared" si="15"/>
        <v>1</v>
      </c>
      <c r="B126" s="362">
        <v>2014</v>
      </c>
      <c r="C126" s="362">
        <v>2018</v>
      </c>
      <c r="D126" s="422"/>
      <c r="E126" s="432" t="s">
        <v>1428</v>
      </c>
      <c r="F126" s="361" t="s">
        <v>1053</v>
      </c>
      <c r="G126" s="361" t="s">
        <v>1054</v>
      </c>
      <c r="H126" s="361" t="s">
        <v>1333</v>
      </c>
      <c r="I126" s="369">
        <v>9465762</v>
      </c>
      <c r="J126" s="369">
        <f>J127+J128+J129</f>
        <v>3500000</v>
      </c>
      <c r="K126" s="470">
        <f t="shared" si="25"/>
        <v>1419864.3</v>
      </c>
      <c r="L126" s="369">
        <f>L127+L128+L129</f>
        <v>1500000</v>
      </c>
      <c r="M126" s="363">
        <f t="shared" si="26"/>
        <v>2000000</v>
      </c>
      <c r="N126" s="363">
        <f>I126-J126</f>
        <v>5965762</v>
      </c>
      <c r="O126" s="374"/>
      <c r="P126" s="381"/>
      <c r="Q126" s="376" t="s">
        <v>1782</v>
      </c>
    </row>
    <row r="127" spans="1:17" ht="39.950000000000003" customHeight="1">
      <c r="A127">
        <f t="shared" si="15"/>
        <v>0</v>
      </c>
      <c r="D127" s="422" t="s">
        <v>1882</v>
      </c>
      <c r="E127" s="432"/>
      <c r="F127" s="377" t="s">
        <v>176</v>
      </c>
      <c r="G127" s="377" t="s">
        <v>1054</v>
      </c>
      <c r="H127" s="377" t="s">
        <v>1333</v>
      </c>
      <c r="I127" s="442"/>
      <c r="J127" s="442">
        <v>500000</v>
      </c>
      <c r="K127" s="471">
        <f t="shared" si="25"/>
        <v>0</v>
      </c>
      <c r="L127" s="442">
        <v>500000</v>
      </c>
      <c r="M127" s="378">
        <v>0</v>
      </c>
      <c r="N127" s="378"/>
      <c r="O127" s="382"/>
      <c r="P127" s="381"/>
      <c r="Q127" s="371"/>
    </row>
    <row r="128" spans="1:17" ht="39.950000000000003" customHeight="1">
      <c r="A128">
        <f t="shared" si="15"/>
        <v>0</v>
      </c>
      <c r="B128" s="362"/>
      <c r="C128" s="362"/>
      <c r="D128" s="422" t="s">
        <v>1212</v>
      </c>
      <c r="E128" s="432"/>
      <c r="F128" s="377" t="s">
        <v>177</v>
      </c>
      <c r="G128" s="377" t="s">
        <v>1054</v>
      </c>
      <c r="H128" s="377" t="s">
        <v>1333</v>
      </c>
      <c r="I128" s="442"/>
      <c r="J128" s="442">
        <v>1000000</v>
      </c>
      <c r="K128" s="471">
        <f t="shared" si="25"/>
        <v>0</v>
      </c>
      <c r="L128" s="442">
        <v>1000000</v>
      </c>
      <c r="M128" s="378">
        <f t="shared" si="26"/>
        <v>0</v>
      </c>
      <c r="N128" s="378"/>
      <c r="O128" s="382"/>
      <c r="P128" s="381"/>
      <c r="Q128" s="371"/>
    </row>
    <row r="129" spans="1:17" ht="39.950000000000003" customHeight="1">
      <c r="A129">
        <f t="shared" si="15"/>
        <v>0</v>
      </c>
      <c r="B129" s="362"/>
      <c r="C129" s="362"/>
      <c r="D129" s="422" t="s">
        <v>1883</v>
      </c>
      <c r="E129" s="432"/>
      <c r="F129" s="377" t="s">
        <v>178</v>
      </c>
      <c r="G129" s="377" t="s">
        <v>1054</v>
      </c>
      <c r="H129" s="377" t="s">
        <v>1333</v>
      </c>
      <c r="I129" s="442"/>
      <c r="J129" s="442">
        <v>2000000</v>
      </c>
      <c r="K129" s="471">
        <v>0</v>
      </c>
      <c r="L129" s="442">
        <v>0</v>
      </c>
      <c r="M129" s="378">
        <f>J129-L129</f>
        <v>2000000</v>
      </c>
      <c r="N129" s="378"/>
      <c r="O129" s="382"/>
      <c r="P129" s="381"/>
      <c r="Q129" s="371"/>
    </row>
    <row r="130" spans="1:17" ht="39.950000000000003" customHeight="1">
      <c r="A130">
        <f t="shared" si="15"/>
        <v>1</v>
      </c>
      <c r="B130" s="362">
        <v>2018</v>
      </c>
      <c r="C130" s="362">
        <v>2018</v>
      </c>
      <c r="D130" s="422"/>
      <c r="E130" s="432" t="s">
        <v>1884</v>
      </c>
      <c r="F130" s="361" t="s">
        <v>1885</v>
      </c>
      <c r="G130" s="361" t="s">
        <v>1886</v>
      </c>
      <c r="H130" s="361" t="s">
        <v>1887</v>
      </c>
      <c r="I130" s="369">
        <v>1755592.02</v>
      </c>
      <c r="J130" s="369">
        <v>1765045</v>
      </c>
      <c r="K130" s="470">
        <f>I130*15/100</f>
        <v>263338.80300000001</v>
      </c>
      <c r="L130" s="369">
        <v>344485.27</v>
      </c>
      <c r="M130" s="363">
        <f>J130-L130</f>
        <v>1420559.73</v>
      </c>
      <c r="N130" s="363"/>
      <c r="O130" s="374"/>
      <c r="P130" s="381"/>
      <c r="Q130" s="376"/>
    </row>
    <row r="131" spans="1:17" ht="39.950000000000003" customHeight="1">
      <c r="A131">
        <f t="shared" si="15"/>
        <v>0</v>
      </c>
      <c r="B131" s="362"/>
      <c r="C131" s="362"/>
      <c r="D131" s="422" t="s">
        <v>1888</v>
      </c>
      <c r="E131" s="432"/>
      <c r="F131" s="377" t="s">
        <v>176</v>
      </c>
      <c r="G131" s="377" t="s">
        <v>1886</v>
      </c>
      <c r="H131" s="377" t="s">
        <v>1887</v>
      </c>
      <c r="I131" s="442"/>
      <c r="J131" s="442">
        <v>1765045</v>
      </c>
      <c r="K131" s="471">
        <v>0</v>
      </c>
      <c r="L131" s="442">
        <v>756236.65</v>
      </c>
      <c r="M131" s="378">
        <f>J131-L131</f>
        <v>1008808.35</v>
      </c>
      <c r="N131" s="363"/>
      <c r="O131" s="382"/>
      <c r="P131" s="375" t="s">
        <v>1876</v>
      </c>
      <c r="Q131" s="371"/>
    </row>
    <row r="132" spans="1:17" ht="39.950000000000003" customHeight="1">
      <c r="A132">
        <f t="shared" ref="A132:A195" si="27">IF(B132&lt;&gt;0,1,0)</f>
        <v>1</v>
      </c>
      <c r="B132" s="362">
        <v>2014</v>
      </c>
      <c r="C132" s="362">
        <v>2016</v>
      </c>
      <c r="D132" s="422"/>
      <c r="E132" s="432" t="s">
        <v>1521</v>
      </c>
      <c r="F132" s="361" t="s">
        <v>1889</v>
      </c>
      <c r="G132" s="361" t="s">
        <v>787</v>
      </c>
      <c r="H132" s="361" t="s">
        <v>1887</v>
      </c>
      <c r="I132" s="369">
        <v>14599903</v>
      </c>
      <c r="J132" s="369">
        <f>J133+J134+J135+J136+J137+J138+J139+J140+J141</f>
        <v>11750603</v>
      </c>
      <c r="K132" s="470">
        <f t="shared" ref="K132:K155" si="28">I132*15/100</f>
        <v>2189985.4500000002</v>
      </c>
      <c r="L132" s="369">
        <f>L133+L134+L135+L136+L137+L138+L139+L140+L141</f>
        <v>11407208.41</v>
      </c>
      <c r="M132" s="363">
        <f t="shared" ref="M132:M155" si="29">J132-L132</f>
        <v>343394.58999999985</v>
      </c>
      <c r="N132" s="363">
        <f>I132-J132</f>
        <v>2849300</v>
      </c>
      <c r="O132" s="374"/>
      <c r="P132" s="381"/>
      <c r="Q132" s="376"/>
    </row>
    <row r="133" spans="1:17" ht="39.950000000000003" customHeight="1">
      <c r="A133">
        <f t="shared" si="27"/>
        <v>0</v>
      </c>
      <c r="D133" s="422" t="s">
        <v>788</v>
      </c>
      <c r="E133" s="432"/>
      <c r="F133" s="377" t="s">
        <v>176</v>
      </c>
      <c r="G133" s="377" t="s">
        <v>787</v>
      </c>
      <c r="H133" s="377" t="s">
        <v>1887</v>
      </c>
      <c r="I133" s="442"/>
      <c r="J133" s="442">
        <v>1000000</v>
      </c>
      <c r="K133" s="471">
        <f t="shared" si="28"/>
        <v>0</v>
      </c>
      <c r="L133" s="442">
        <v>1000000</v>
      </c>
      <c r="M133" s="378">
        <f t="shared" si="29"/>
        <v>0</v>
      </c>
      <c r="N133" s="363"/>
      <c r="O133" s="382"/>
      <c r="P133" s="381"/>
      <c r="Q133" s="371"/>
    </row>
    <row r="134" spans="1:17" ht="39.950000000000003" customHeight="1">
      <c r="A134">
        <f t="shared" si="27"/>
        <v>0</v>
      </c>
      <c r="B134" s="362"/>
      <c r="C134" s="362"/>
      <c r="D134" s="422" t="s">
        <v>789</v>
      </c>
      <c r="E134" s="432"/>
      <c r="F134" s="377" t="s">
        <v>177</v>
      </c>
      <c r="G134" s="377" t="s">
        <v>787</v>
      </c>
      <c r="H134" s="377" t="s">
        <v>1887</v>
      </c>
      <c r="I134" s="442"/>
      <c r="J134" s="442">
        <v>1000000</v>
      </c>
      <c r="K134" s="471">
        <f t="shared" si="28"/>
        <v>0</v>
      </c>
      <c r="L134" s="442">
        <v>999676.84</v>
      </c>
      <c r="M134" s="378">
        <f t="shared" si="29"/>
        <v>323.1600000000326</v>
      </c>
      <c r="N134" s="363"/>
      <c r="O134" s="382"/>
      <c r="P134" s="381"/>
      <c r="Q134" s="371"/>
    </row>
    <row r="135" spans="1:17" ht="39.950000000000003" customHeight="1">
      <c r="A135">
        <f t="shared" si="27"/>
        <v>0</v>
      </c>
      <c r="B135" s="362"/>
      <c r="C135" s="362"/>
      <c r="D135" s="422" t="s">
        <v>790</v>
      </c>
      <c r="E135" s="432"/>
      <c r="F135" s="377" t="s">
        <v>178</v>
      </c>
      <c r="G135" s="377" t="s">
        <v>787</v>
      </c>
      <c r="H135" s="377" t="s">
        <v>1887</v>
      </c>
      <c r="I135" s="442"/>
      <c r="J135" s="442">
        <v>1500000</v>
      </c>
      <c r="K135" s="471">
        <f t="shared" si="28"/>
        <v>0</v>
      </c>
      <c r="L135" s="442">
        <v>1500000</v>
      </c>
      <c r="M135" s="378">
        <f t="shared" si="29"/>
        <v>0</v>
      </c>
      <c r="N135" s="363"/>
      <c r="O135" s="382"/>
      <c r="P135" s="381"/>
      <c r="Q135" s="371"/>
    </row>
    <row r="136" spans="1:17" ht="39.950000000000003" customHeight="1">
      <c r="A136">
        <f t="shared" si="27"/>
        <v>0</v>
      </c>
      <c r="B136" s="362"/>
      <c r="C136" s="362"/>
      <c r="D136" s="422" t="s">
        <v>791</v>
      </c>
      <c r="E136" s="432"/>
      <c r="F136" s="377" t="s">
        <v>187</v>
      </c>
      <c r="G136" s="377" t="s">
        <v>787</v>
      </c>
      <c r="H136" s="377" t="s">
        <v>1887</v>
      </c>
      <c r="I136" s="442"/>
      <c r="J136" s="442">
        <v>1000000</v>
      </c>
      <c r="K136" s="471">
        <f t="shared" si="28"/>
        <v>0</v>
      </c>
      <c r="L136" s="442">
        <v>1000000</v>
      </c>
      <c r="M136" s="378">
        <f t="shared" si="29"/>
        <v>0</v>
      </c>
      <c r="N136" s="363"/>
      <c r="O136" s="382"/>
      <c r="P136" s="381"/>
      <c r="Q136" s="371"/>
    </row>
    <row r="137" spans="1:17" ht="39.950000000000003" customHeight="1">
      <c r="A137">
        <f t="shared" si="27"/>
        <v>0</v>
      </c>
      <c r="B137" s="362"/>
      <c r="C137" s="362"/>
      <c r="D137" s="422" t="s">
        <v>792</v>
      </c>
      <c r="E137" s="432"/>
      <c r="F137" s="377" t="s">
        <v>236</v>
      </c>
      <c r="G137" s="377" t="s">
        <v>787</v>
      </c>
      <c r="H137" s="377" t="s">
        <v>1887</v>
      </c>
      <c r="I137" s="442"/>
      <c r="J137" s="442">
        <v>1000000</v>
      </c>
      <c r="K137" s="471">
        <f t="shared" si="28"/>
        <v>0</v>
      </c>
      <c r="L137" s="442">
        <v>1000000</v>
      </c>
      <c r="M137" s="378">
        <f t="shared" si="29"/>
        <v>0</v>
      </c>
      <c r="N137" s="363"/>
      <c r="O137" s="382"/>
      <c r="P137" s="381"/>
      <c r="Q137" s="371"/>
    </row>
    <row r="138" spans="1:17" ht="39.950000000000003" customHeight="1">
      <c r="A138">
        <f t="shared" si="27"/>
        <v>0</v>
      </c>
      <c r="B138" s="362"/>
      <c r="C138" s="362"/>
      <c r="D138" s="422" t="s">
        <v>793</v>
      </c>
      <c r="E138" s="432"/>
      <c r="F138" s="377" t="s">
        <v>245</v>
      </c>
      <c r="G138" s="377" t="s">
        <v>787</v>
      </c>
      <c r="H138" s="377" t="s">
        <v>1887</v>
      </c>
      <c r="I138" s="442"/>
      <c r="J138" s="442">
        <v>1000000</v>
      </c>
      <c r="K138" s="471">
        <f t="shared" si="28"/>
        <v>0</v>
      </c>
      <c r="L138" s="442">
        <v>1000000</v>
      </c>
      <c r="M138" s="378">
        <f t="shared" si="29"/>
        <v>0</v>
      </c>
      <c r="N138" s="363"/>
      <c r="O138" s="382"/>
      <c r="P138" s="381"/>
      <c r="Q138" s="371"/>
    </row>
    <row r="139" spans="1:17" ht="39.950000000000003" customHeight="1">
      <c r="A139">
        <f t="shared" si="27"/>
        <v>0</v>
      </c>
      <c r="B139" s="362"/>
      <c r="C139" s="362"/>
      <c r="D139" s="422" t="s">
        <v>794</v>
      </c>
      <c r="E139" s="432"/>
      <c r="F139" s="377" t="s">
        <v>278</v>
      </c>
      <c r="G139" s="377" t="s">
        <v>787</v>
      </c>
      <c r="H139" s="377" t="s">
        <v>1887</v>
      </c>
      <c r="I139" s="442"/>
      <c r="J139" s="442">
        <v>2000000</v>
      </c>
      <c r="K139" s="471">
        <f t="shared" si="28"/>
        <v>0</v>
      </c>
      <c r="L139" s="442">
        <v>2000000</v>
      </c>
      <c r="M139" s="378">
        <f t="shared" si="29"/>
        <v>0</v>
      </c>
      <c r="N139" s="363"/>
      <c r="O139" s="382"/>
      <c r="P139" s="381"/>
      <c r="Q139" s="371"/>
    </row>
    <row r="140" spans="1:17" ht="39.950000000000003" customHeight="1">
      <c r="A140">
        <f t="shared" si="27"/>
        <v>0</v>
      </c>
      <c r="B140" s="362"/>
      <c r="C140" s="362"/>
      <c r="D140" s="422" t="s">
        <v>1258</v>
      </c>
      <c r="E140" s="432"/>
      <c r="F140" s="377" t="s">
        <v>795</v>
      </c>
      <c r="G140" s="377" t="s">
        <v>787</v>
      </c>
      <c r="H140" s="377" t="s">
        <v>1887</v>
      </c>
      <c r="I140" s="442"/>
      <c r="J140" s="442">
        <v>1082072</v>
      </c>
      <c r="K140" s="471">
        <f t="shared" si="28"/>
        <v>0</v>
      </c>
      <c r="L140" s="442">
        <v>907531.57</v>
      </c>
      <c r="M140" s="378">
        <f t="shared" si="29"/>
        <v>174540.43000000005</v>
      </c>
      <c r="N140" s="363"/>
      <c r="O140" s="382"/>
      <c r="P140" s="375" t="s">
        <v>1890</v>
      </c>
      <c r="Q140" s="371"/>
    </row>
    <row r="141" spans="1:17" ht="39.950000000000003" customHeight="1">
      <c r="A141">
        <f t="shared" si="27"/>
        <v>0</v>
      </c>
      <c r="B141" s="362"/>
      <c r="C141" s="362"/>
      <c r="D141" s="422" t="s">
        <v>796</v>
      </c>
      <c r="E141" s="432"/>
      <c r="F141" s="377" t="s">
        <v>797</v>
      </c>
      <c r="G141" s="377" t="s">
        <v>787</v>
      </c>
      <c r="H141" s="377" t="s">
        <v>1887</v>
      </c>
      <c r="I141" s="442"/>
      <c r="J141" s="442">
        <v>2168531</v>
      </c>
      <c r="K141" s="471">
        <f t="shared" si="28"/>
        <v>0</v>
      </c>
      <c r="L141" s="442">
        <v>2000000</v>
      </c>
      <c r="M141" s="378">
        <f t="shared" si="29"/>
        <v>168531</v>
      </c>
      <c r="N141" s="363"/>
      <c r="O141" s="382"/>
      <c r="P141" s="375"/>
      <c r="Q141" s="371"/>
    </row>
    <row r="142" spans="1:17" ht="39.950000000000003" customHeight="1">
      <c r="A142">
        <f t="shared" si="27"/>
        <v>1</v>
      </c>
      <c r="B142" s="362">
        <v>2014</v>
      </c>
      <c r="C142" s="362">
        <v>2019</v>
      </c>
      <c r="D142" s="422"/>
      <c r="E142" s="432" t="s">
        <v>1520</v>
      </c>
      <c r="F142" s="361" t="s">
        <v>1891</v>
      </c>
      <c r="G142" s="361" t="s">
        <v>1067</v>
      </c>
      <c r="H142" s="361" t="s">
        <v>1887</v>
      </c>
      <c r="I142" s="369">
        <v>5299311.71</v>
      </c>
      <c r="J142" s="369">
        <f>SUM(J143:J146)</f>
        <v>4974099</v>
      </c>
      <c r="K142" s="470">
        <f>I142*15/100</f>
        <v>794896.75650000002</v>
      </c>
      <c r="L142" s="369">
        <f>SUM(L143:L146)</f>
        <v>2824549</v>
      </c>
      <c r="M142" s="363">
        <f>J142-L142</f>
        <v>2149550</v>
      </c>
      <c r="N142" s="363">
        <f>I142-J142</f>
        <v>325212.70999999996</v>
      </c>
      <c r="O142" s="374"/>
      <c r="P142" s="375"/>
      <c r="Q142" s="376"/>
    </row>
    <row r="143" spans="1:17" ht="39.950000000000003" customHeight="1">
      <c r="A143">
        <f t="shared" si="27"/>
        <v>0</v>
      </c>
      <c r="D143" s="422" t="s">
        <v>1892</v>
      </c>
      <c r="E143" s="432"/>
      <c r="F143" s="377" t="s">
        <v>176</v>
      </c>
      <c r="G143" s="377" t="s">
        <v>1067</v>
      </c>
      <c r="H143" s="377" t="s">
        <v>1887</v>
      </c>
      <c r="I143" s="442"/>
      <c r="J143" s="442">
        <v>1000000</v>
      </c>
      <c r="K143" s="471">
        <f t="shared" si="28"/>
        <v>0</v>
      </c>
      <c r="L143" s="442">
        <v>1000000</v>
      </c>
      <c r="M143" s="378">
        <f t="shared" si="29"/>
        <v>0</v>
      </c>
      <c r="N143" s="378"/>
      <c r="O143" s="382"/>
      <c r="P143" s="381"/>
      <c r="Q143" s="371"/>
    </row>
    <row r="144" spans="1:17" ht="39.950000000000003" customHeight="1">
      <c r="A144">
        <f t="shared" si="27"/>
        <v>0</v>
      </c>
      <c r="B144" s="362"/>
      <c r="C144" s="362"/>
      <c r="D144" s="422" t="s">
        <v>1893</v>
      </c>
      <c r="E144" s="432"/>
      <c r="F144" s="377" t="s">
        <v>177</v>
      </c>
      <c r="G144" s="377" t="s">
        <v>1067</v>
      </c>
      <c r="H144" s="377" t="s">
        <v>1887</v>
      </c>
      <c r="I144" s="442"/>
      <c r="J144" s="442">
        <v>1011198</v>
      </c>
      <c r="K144" s="471">
        <f t="shared" si="28"/>
        <v>0</v>
      </c>
      <c r="L144" s="442">
        <v>1011198</v>
      </c>
      <c r="M144" s="378">
        <f t="shared" si="29"/>
        <v>0</v>
      </c>
      <c r="N144" s="378"/>
      <c r="O144" s="382"/>
      <c r="P144" s="381"/>
      <c r="Q144" s="371"/>
    </row>
    <row r="145" spans="1:17" ht="39.950000000000003" customHeight="1">
      <c r="A145">
        <f t="shared" si="27"/>
        <v>0</v>
      </c>
      <c r="B145" s="362"/>
      <c r="C145" s="362"/>
      <c r="D145" s="422" t="s">
        <v>1211</v>
      </c>
      <c r="E145" s="432"/>
      <c r="F145" s="377" t="s">
        <v>178</v>
      </c>
      <c r="G145" s="377" t="s">
        <v>1067</v>
      </c>
      <c r="H145" s="377" t="s">
        <v>1887</v>
      </c>
      <c r="I145" s="442"/>
      <c r="J145" s="442">
        <v>813351</v>
      </c>
      <c r="K145" s="471">
        <f t="shared" si="28"/>
        <v>0</v>
      </c>
      <c r="L145" s="442">
        <f>350000+463351</f>
        <v>813351</v>
      </c>
      <c r="M145" s="378">
        <f t="shared" si="29"/>
        <v>0</v>
      </c>
      <c r="N145" s="378"/>
      <c r="O145" s="382"/>
      <c r="P145" s="381"/>
      <c r="Q145" s="371"/>
    </row>
    <row r="146" spans="1:17" ht="39.950000000000003" customHeight="1">
      <c r="A146">
        <f t="shared" si="27"/>
        <v>0</v>
      </c>
      <c r="B146" s="362"/>
      <c r="C146" s="362"/>
      <c r="D146" s="422" t="s">
        <v>1894</v>
      </c>
      <c r="E146" s="432"/>
      <c r="F146" s="377" t="s">
        <v>187</v>
      </c>
      <c r="G146" s="377" t="s">
        <v>1067</v>
      </c>
      <c r="H146" s="377" t="s">
        <v>1887</v>
      </c>
      <c r="I146" s="442"/>
      <c r="J146" s="442">
        <v>2149550</v>
      </c>
      <c r="K146" s="471">
        <v>0</v>
      </c>
      <c r="L146" s="442">
        <v>0</v>
      </c>
      <c r="M146" s="378">
        <f>J146-L146</f>
        <v>2149550</v>
      </c>
      <c r="N146" s="378"/>
      <c r="O146" s="382"/>
      <c r="P146" s="381"/>
      <c r="Q146" s="371"/>
    </row>
    <row r="147" spans="1:17" ht="39.950000000000003" customHeight="1">
      <c r="A147">
        <f t="shared" si="27"/>
        <v>1</v>
      </c>
      <c r="B147" s="362">
        <v>2014</v>
      </c>
      <c r="C147" s="362">
        <v>2019</v>
      </c>
      <c r="D147" s="422"/>
      <c r="E147" s="432" t="s">
        <v>1374</v>
      </c>
      <c r="F147" s="361" t="s">
        <v>1895</v>
      </c>
      <c r="G147" s="361" t="s">
        <v>1083</v>
      </c>
      <c r="H147" s="361" t="s">
        <v>1887</v>
      </c>
      <c r="I147" s="369">
        <f xml:space="preserve"> 9126555+951501.83+157180.15+7947838.83</f>
        <v>18183075.810000002</v>
      </c>
      <c r="J147" s="369">
        <f>J148+J149+J150+J151+J152</f>
        <v>16660930</v>
      </c>
      <c r="K147" s="470">
        <f>I147*15/100</f>
        <v>2727461.3715000004</v>
      </c>
      <c r="L147" s="369">
        <f>L148+L149+L150+L151+L152</f>
        <v>5873210.7199999997</v>
      </c>
      <c r="M147" s="363">
        <f>J147-L147</f>
        <v>10787719.280000001</v>
      </c>
      <c r="N147" s="363">
        <f>I147-J147</f>
        <v>1522145.8100000024</v>
      </c>
      <c r="O147" s="374"/>
      <c r="P147" s="375"/>
      <c r="Q147" s="376"/>
    </row>
    <row r="148" spans="1:17" ht="39.950000000000003" customHeight="1">
      <c r="A148">
        <f t="shared" si="27"/>
        <v>0</v>
      </c>
      <c r="B148" s="362"/>
      <c r="C148" s="362"/>
      <c r="D148" s="422" t="s">
        <v>1084</v>
      </c>
      <c r="E148" s="432"/>
      <c r="F148" s="377" t="s">
        <v>176</v>
      </c>
      <c r="G148" s="377" t="s">
        <v>1083</v>
      </c>
      <c r="H148" s="377" t="s">
        <v>1887</v>
      </c>
      <c r="I148" s="442"/>
      <c r="J148" s="442">
        <v>1000000</v>
      </c>
      <c r="K148" s="471">
        <f t="shared" si="28"/>
        <v>0</v>
      </c>
      <c r="L148" s="442">
        <v>1000000</v>
      </c>
      <c r="M148" s="378">
        <f t="shared" si="29"/>
        <v>0</v>
      </c>
      <c r="N148" s="378"/>
      <c r="O148" s="382"/>
      <c r="P148" s="381"/>
      <c r="Q148" s="371"/>
    </row>
    <row r="149" spans="1:17" ht="39.950000000000003" customHeight="1">
      <c r="A149">
        <f t="shared" si="27"/>
        <v>0</v>
      </c>
      <c r="B149" s="362"/>
      <c r="C149" s="362"/>
      <c r="D149" s="422" t="s">
        <v>1085</v>
      </c>
      <c r="E149" s="432"/>
      <c r="F149" s="377" t="s">
        <v>177</v>
      </c>
      <c r="G149" s="377" t="s">
        <v>1083</v>
      </c>
      <c r="H149" s="377" t="s">
        <v>1887</v>
      </c>
      <c r="I149" s="442"/>
      <c r="J149" s="442">
        <v>1000000</v>
      </c>
      <c r="K149" s="471">
        <f t="shared" si="28"/>
        <v>0</v>
      </c>
      <c r="L149" s="442">
        <v>1000000</v>
      </c>
      <c r="M149" s="378">
        <f t="shared" si="29"/>
        <v>0</v>
      </c>
      <c r="N149" s="378"/>
      <c r="O149" s="382"/>
      <c r="P149" s="381"/>
      <c r="Q149" s="371"/>
    </row>
    <row r="150" spans="1:17" ht="39.950000000000003" customHeight="1">
      <c r="A150">
        <f t="shared" si="27"/>
        <v>0</v>
      </c>
      <c r="B150" s="362"/>
      <c r="C150" s="362"/>
      <c r="D150" s="422" t="s">
        <v>1287</v>
      </c>
      <c r="E150" s="432"/>
      <c r="F150" s="377" t="s">
        <v>178</v>
      </c>
      <c r="G150" s="377" t="s">
        <v>1083</v>
      </c>
      <c r="H150" s="377" t="s">
        <v>1887</v>
      </c>
      <c r="I150" s="442"/>
      <c r="J150" s="442">
        <v>2000000</v>
      </c>
      <c r="K150" s="471">
        <f t="shared" si="28"/>
        <v>0</v>
      </c>
      <c r="L150" s="442">
        <v>2000000</v>
      </c>
      <c r="M150" s="378">
        <f t="shared" si="29"/>
        <v>0</v>
      </c>
      <c r="N150" s="378"/>
      <c r="O150" s="382"/>
      <c r="P150" s="381"/>
      <c r="Q150" s="371"/>
    </row>
    <row r="151" spans="1:17" ht="39.950000000000003" customHeight="1">
      <c r="A151">
        <f t="shared" si="27"/>
        <v>0</v>
      </c>
      <c r="B151" s="362"/>
      <c r="C151" s="362"/>
      <c r="D151" s="427" t="s">
        <v>1896</v>
      </c>
      <c r="E151" s="432"/>
      <c r="F151" s="377" t="s">
        <v>187</v>
      </c>
      <c r="G151" s="377" t="s">
        <v>1083</v>
      </c>
      <c r="H151" s="377" t="s">
        <v>1887</v>
      </c>
      <c r="I151" s="442"/>
      <c r="J151" s="455">
        <v>2177451</v>
      </c>
      <c r="K151" s="471">
        <v>0</v>
      </c>
      <c r="L151" s="442">
        <v>1873210.72</v>
      </c>
      <c r="M151" s="378">
        <f t="shared" si="29"/>
        <v>304240.28000000003</v>
      </c>
      <c r="N151" s="378"/>
      <c r="O151" s="382"/>
      <c r="P151" s="381"/>
      <c r="Q151" s="371"/>
    </row>
    <row r="152" spans="1:17" ht="39.950000000000003" customHeight="1">
      <c r="A152">
        <f t="shared" si="27"/>
        <v>0</v>
      </c>
      <c r="B152" s="362"/>
      <c r="C152" s="362"/>
      <c r="D152" s="427" t="s">
        <v>1897</v>
      </c>
      <c r="E152" s="432"/>
      <c r="F152" s="377" t="s">
        <v>236</v>
      </c>
      <c r="G152" s="377" t="s">
        <v>1083</v>
      </c>
      <c r="H152" s="377" t="s">
        <v>1887</v>
      </c>
      <c r="I152" s="442"/>
      <c r="J152" s="455">
        <v>10483479</v>
      </c>
      <c r="K152" s="471">
        <v>0</v>
      </c>
      <c r="L152" s="442">
        <v>0</v>
      </c>
      <c r="M152" s="378">
        <f>J152-L152</f>
        <v>10483479</v>
      </c>
      <c r="N152" s="378"/>
      <c r="O152" s="382"/>
      <c r="P152" s="381"/>
      <c r="Q152" s="371"/>
    </row>
    <row r="153" spans="1:17" ht="39.950000000000003" customHeight="1">
      <c r="A153">
        <f t="shared" si="27"/>
        <v>1</v>
      </c>
      <c r="B153" s="362">
        <v>2015</v>
      </c>
      <c r="C153" s="362">
        <v>2016</v>
      </c>
      <c r="D153" s="422"/>
      <c r="E153" s="432" t="s">
        <v>1523</v>
      </c>
      <c r="F153" s="361" t="s">
        <v>1898</v>
      </c>
      <c r="G153" s="361" t="s">
        <v>1121</v>
      </c>
      <c r="H153" s="361" t="s">
        <v>1887</v>
      </c>
      <c r="I153" s="369">
        <v>4537093</v>
      </c>
      <c r="J153" s="369">
        <f>J154+J155</f>
        <v>2500000</v>
      </c>
      <c r="K153" s="470">
        <f t="shared" si="28"/>
        <v>680563.95</v>
      </c>
      <c r="L153" s="369">
        <f>L154+L155</f>
        <v>674625.71</v>
      </c>
      <c r="M153" s="363">
        <f t="shared" si="29"/>
        <v>1825374.29</v>
      </c>
      <c r="N153" s="363">
        <f>I153-J153</f>
        <v>2037093</v>
      </c>
      <c r="O153" s="374" t="s">
        <v>1872</v>
      </c>
      <c r="P153" s="381"/>
      <c r="Q153" s="376" t="s">
        <v>1782</v>
      </c>
    </row>
    <row r="154" spans="1:17" ht="39.950000000000003" customHeight="1">
      <c r="A154">
        <f t="shared" si="27"/>
        <v>0</v>
      </c>
      <c r="B154" s="362"/>
      <c r="C154" s="362"/>
      <c r="D154" s="422" t="s">
        <v>1122</v>
      </c>
      <c r="E154" s="432"/>
      <c r="F154" s="377" t="s">
        <v>176</v>
      </c>
      <c r="G154" s="377" t="s">
        <v>1121</v>
      </c>
      <c r="H154" s="377" t="s">
        <v>1887</v>
      </c>
      <c r="I154" s="442"/>
      <c r="J154" s="442">
        <v>500000</v>
      </c>
      <c r="K154" s="471">
        <f t="shared" si="28"/>
        <v>0</v>
      </c>
      <c r="L154" s="442">
        <v>474625.71</v>
      </c>
      <c r="M154" s="378">
        <f t="shared" si="29"/>
        <v>25374.289999999979</v>
      </c>
      <c r="N154" s="378"/>
      <c r="O154" s="382"/>
      <c r="P154" s="375" t="s">
        <v>1899</v>
      </c>
      <c r="Q154" s="371"/>
    </row>
    <row r="155" spans="1:17" ht="39.950000000000003" customHeight="1">
      <c r="A155">
        <f t="shared" si="27"/>
        <v>0</v>
      </c>
      <c r="B155" s="362"/>
      <c r="C155" s="362"/>
      <c r="D155" s="422" t="s">
        <v>1283</v>
      </c>
      <c r="E155" s="432"/>
      <c r="F155" s="377" t="s">
        <v>177</v>
      </c>
      <c r="G155" s="377" t="s">
        <v>1121</v>
      </c>
      <c r="H155" s="377" t="s">
        <v>1887</v>
      </c>
      <c r="I155" s="442"/>
      <c r="J155" s="442">
        <v>2000000</v>
      </c>
      <c r="K155" s="471">
        <f t="shared" si="28"/>
        <v>0</v>
      </c>
      <c r="L155" s="442">
        <v>200000</v>
      </c>
      <c r="M155" s="378">
        <f t="shared" si="29"/>
        <v>1800000</v>
      </c>
      <c r="N155" s="378"/>
      <c r="O155" s="382"/>
      <c r="P155" s="375" t="s">
        <v>1900</v>
      </c>
      <c r="Q155" s="371"/>
    </row>
    <row r="156" spans="1:17" ht="39.950000000000003" customHeight="1">
      <c r="A156">
        <f t="shared" si="27"/>
        <v>1</v>
      </c>
      <c r="B156" s="362">
        <v>2019</v>
      </c>
      <c r="C156" s="362">
        <v>2019</v>
      </c>
      <c r="D156" s="422" t="s">
        <v>1901</v>
      </c>
      <c r="E156" s="432" t="s">
        <v>1902</v>
      </c>
      <c r="F156" s="377" t="s">
        <v>1903</v>
      </c>
      <c r="G156" s="377" t="s">
        <v>1904</v>
      </c>
      <c r="H156" s="377" t="s">
        <v>1887</v>
      </c>
      <c r="I156" s="442">
        <v>9929290</v>
      </c>
      <c r="J156" s="442">
        <v>7445290</v>
      </c>
      <c r="K156" s="471">
        <f>I156*15/100</f>
        <v>1489393.5</v>
      </c>
      <c r="L156" s="442">
        <v>0</v>
      </c>
      <c r="M156" s="378">
        <f>J156-L156</f>
        <v>7445290</v>
      </c>
      <c r="N156" s="378"/>
      <c r="O156" s="382"/>
      <c r="P156" s="375"/>
      <c r="Q156" s="371"/>
    </row>
    <row r="157" spans="1:17" ht="39.950000000000003" customHeight="1">
      <c r="A157">
        <f t="shared" si="27"/>
        <v>1</v>
      </c>
      <c r="B157" s="362">
        <v>2019</v>
      </c>
      <c r="C157" s="362">
        <v>2019</v>
      </c>
      <c r="D157" s="422" t="s">
        <v>1905</v>
      </c>
      <c r="E157" s="432" t="s">
        <v>1906</v>
      </c>
      <c r="F157" s="404" t="s">
        <v>1907</v>
      </c>
      <c r="G157" s="377" t="s">
        <v>1908</v>
      </c>
      <c r="H157" s="377" t="s">
        <v>1887</v>
      </c>
      <c r="I157" s="451">
        <v>9046600</v>
      </c>
      <c r="J157" s="451">
        <v>7450142</v>
      </c>
      <c r="K157" s="471">
        <f>I157*15/100</f>
        <v>1356990</v>
      </c>
      <c r="L157" s="442">
        <v>0</v>
      </c>
      <c r="M157" s="378">
        <f>J157-L157</f>
        <v>7450142</v>
      </c>
      <c r="N157" s="378"/>
      <c r="O157" s="382"/>
      <c r="P157" s="375"/>
      <c r="Q157" s="371"/>
    </row>
    <row r="158" spans="1:17" ht="39.950000000000003" customHeight="1">
      <c r="A158">
        <f t="shared" si="27"/>
        <v>1</v>
      </c>
      <c r="B158" s="362">
        <v>2019</v>
      </c>
      <c r="C158" s="362">
        <v>2019</v>
      </c>
      <c r="D158" s="422" t="s">
        <v>1909</v>
      </c>
      <c r="E158" s="432" t="s">
        <v>1910</v>
      </c>
      <c r="F158" s="404" t="s">
        <v>1911</v>
      </c>
      <c r="G158" s="377" t="s">
        <v>1912</v>
      </c>
      <c r="H158" s="377" t="s">
        <v>1887</v>
      </c>
      <c r="I158" s="451">
        <v>3025330</v>
      </c>
      <c r="J158" s="451">
        <v>2571530</v>
      </c>
      <c r="K158" s="476">
        <f>I158*15/100</f>
        <v>453799.5</v>
      </c>
      <c r="L158" s="442">
        <v>0</v>
      </c>
      <c r="M158" s="378">
        <f>J158-L158</f>
        <v>2571530</v>
      </c>
      <c r="N158" s="378"/>
      <c r="O158" s="382"/>
      <c r="P158" s="375"/>
      <c r="Q158" s="371"/>
    </row>
    <row r="159" spans="1:17" ht="39.950000000000003" customHeight="1">
      <c r="A159">
        <f t="shared" si="27"/>
        <v>1</v>
      </c>
      <c r="B159" s="362">
        <v>2016</v>
      </c>
      <c r="C159" s="362">
        <v>2018</v>
      </c>
      <c r="D159" s="422"/>
      <c r="E159" s="432" t="s">
        <v>1489</v>
      </c>
      <c r="F159" s="361" t="s">
        <v>698</v>
      </c>
      <c r="G159" s="363" t="s">
        <v>699</v>
      </c>
      <c r="H159" s="363" t="s">
        <v>1913</v>
      </c>
      <c r="I159" s="369">
        <v>2868637.33</v>
      </c>
      <c r="J159" s="369">
        <f>J160+J161</f>
        <v>2542229</v>
      </c>
      <c r="K159" s="470">
        <f>I159*15/100</f>
        <v>430295.59950000001</v>
      </c>
      <c r="L159" s="369">
        <f>L160+L161</f>
        <v>1362166.1400000001</v>
      </c>
      <c r="M159" s="363">
        <f>J159-L159</f>
        <v>1180062.8599999999</v>
      </c>
      <c r="N159" s="363">
        <f>I159-J159</f>
        <v>326408.33000000007</v>
      </c>
      <c r="O159" s="405" t="s">
        <v>1914</v>
      </c>
      <c r="P159" s="366"/>
      <c r="Q159" s="376" t="s">
        <v>1778</v>
      </c>
    </row>
    <row r="160" spans="1:17" ht="39.950000000000003" customHeight="1">
      <c r="A160">
        <f t="shared" si="27"/>
        <v>0</v>
      </c>
      <c r="B160" s="362"/>
      <c r="C160" s="362"/>
      <c r="D160" s="422" t="s">
        <v>700</v>
      </c>
      <c r="E160" s="432"/>
      <c r="F160" s="377" t="s">
        <v>176</v>
      </c>
      <c r="G160" s="378" t="s">
        <v>699</v>
      </c>
      <c r="H160" s="378" t="s">
        <v>1913</v>
      </c>
      <c r="I160" s="442"/>
      <c r="J160" s="442">
        <v>1000000</v>
      </c>
      <c r="K160" s="471">
        <v>0</v>
      </c>
      <c r="L160" s="442">
        <v>1000000</v>
      </c>
      <c r="M160" s="378">
        <v>0</v>
      </c>
      <c r="N160" s="363"/>
      <c r="O160" s="405"/>
      <c r="P160" s="366"/>
      <c r="Q160" s="371"/>
    </row>
    <row r="161" spans="1:17" ht="39.950000000000003" customHeight="1">
      <c r="A161">
        <f t="shared" si="27"/>
        <v>0</v>
      </c>
      <c r="B161" s="362"/>
      <c r="C161" s="362"/>
      <c r="D161" s="422" t="s">
        <v>1915</v>
      </c>
      <c r="E161" s="432"/>
      <c r="F161" s="377" t="s">
        <v>177</v>
      </c>
      <c r="G161" s="378" t="s">
        <v>699</v>
      </c>
      <c r="H161" s="378" t="s">
        <v>1913</v>
      </c>
      <c r="I161" s="442"/>
      <c r="J161" s="442">
        <v>1542229</v>
      </c>
      <c r="K161" s="471">
        <v>0</v>
      </c>
      <c r="L161" s="442">
        <v>362166.14</v>
      </c>
      <c r="M161" s="378">
        <f>J161-L161</f>
        <v>1180062.8599999999</v>
      </c>
      <c r="N161" s="363"/>
      <c r="O161" s="405"/>
      <c r="P161" s="406" t="s">
        <v>1876</v>
      </c>
      <c r="Q161" s="371"/>
    </row>
    <row r="162" spans="1:17" ht="39.950000000000003" customHeight="1">
      <c r="A162">
        <f t="shared" si="27"/>
        <v>1</v>
      </c>
      <c r="B162" s="362">
        <v>2015</v>
      </c>
      <c r="C162" s="362">
        <v>2018</v>
      </c>
      <c r="D162" s="422"/>
      <c r="E162" s="432" t="s">
        <v>1428</v>
      </c>
      <c r="F162" s="361" t="s">
        <v>805</v>
      </c>
      <c r="G162" s="361" t="s">
        <v>806</v>
      </c>
      <c r="H162" s="361" t="s">
        <v>1913</v>
      </c>
      <c r="I162" s="369">
        <v>11299536</v>
      </c>
      <c r="J162" s="369">
        <f>J163+J164+J165+J166</f>
        <v>9000000</v>
      </c>
      <c r="K162" s="470">
        <f>I162*15/100</f>
        <v>1694930.4</v>
      </c>
      <c r="L162" s="369">
        <f>L163+L164+L165+L166</f>
        <v>4881188.09</v>
      </c>
      <c r="M162" s="363">
        <f>J162-L162</f>
        <v>4118811.91</v>
      </c>
      <c r="N162" s="363">
        <f>I162-J162</f>
        <v>2299536</v>
      </c>
      <c r="O162" s="405" t="s">
        <v>1916</v>
      </c>
      <c r="P162" s="366"/>
      <c r="Q162" s="371"/>
    </row>
    <row r="163" spans="1:17" ht="39.950000000000003" customHeight="1">
      <c r="A163">
        <f t="shared" si="27"/>
        <v>0</v>
      </c>
      <c r="D163" s="422" t="s">
        <v>807</v>
      </c>
      <c r="E163" s="432"/>
      <c r="F163" s="377" t="s">
        <v>176</v>
      </c>
      <c r="G163" s="377" t="s">
        <v>806</v>
      </c>
      <c r="H163" s="377" t="s">
        <v>1913</v>
      </c>
      <c r="I163" s="442"/>
      <c r="J163" s="442">
        <v>500000</v>
      </c>
      <c r="K163" s="471">
        <v>0</v>
      </c>
      <c r="L163" s="442">
        <v>500000</v>
      </c>
      <c r="M163" s="378">
        <v>0</v>
      </c>
      <c r="N163" s="363"/>
      <c r="O163" s="405"/>
      <c r="P163" s="366"/>
      <c r="Q163" s="371"/>
    </row>
    <row r="164" spans="1:17" ht="39.950000000000003" customHeight="1">
      <c r="A164">
        <f t="shared" si="27"/>
        <v>0</v>
      </c>
      <c r="B164" s="362"/>
      <c r="C164" s="362"/>
      <c r="D164" s="422" t="s">
        <v>1257</v>
      </c>
      <c r="E164" s="432"/>
      <c r="F164" s="377" t="s">
        <v>177</v>
      </c>
      <c r="G164" s="377" t="s">
        <v>806</v>
      </c>
      <c r="H164" s="377" t="s">
        <v>1913</v>
      </c>
      <c r="I164" s="442"/>
      <c r="J164" s="442">
        <v>1500000</v>
      </c>
      <c r="K164" s="471">
        <v>0</v>
      </c>
      <c r="L164" s="442">
        <v>1500000</v>
      </c>
      <c r="M164" s="378">
        <v>0</v>
      </c>
      <c r="N164" s="363"/>
      <c r="O164" s="405"/>
      <c r="P164" s="366"/>
      <c r="Q164" s="376"/>
    </row>
    <row r="165" spans="1:17" ht="39.950000000000003" customHeight="1">
      <c r="A165">
        <f t="shared" si="27"/>
        <v>0</v>
      </c>
      <c r="B165" s="362"/>
      <c r="C165" s="362"/>
      <c r="D165" s="422" t="s">
        <v>808</v>
      </c>
      <c r="E165" s="432"/>
      <c r="F165" s="377" t="s">
        <v>178</v>
      </c>
      <c r="G165" s="377" t="s">
        <v>806</v>
      </c>
      <c r="H165" s="377" t="s">
        <v>1913</v>
      </c>
      <c r="I165" s="442"/>
      <c r="J165" s="442">
        <v>2000000</v>
      </c>
      <c r="K165" s="471">
        <v>0</v>
      </c>
      <c r="L165" s="442">
        <v>2000000</v>
      </c>
      <c r="M165" s="378">
        <v>0</v>
      </c>
      <c r="N165" s="363"/>
      <c r="O165" s="405"/>
      <c r="P165" s="366"/>
      <c r="Q165" s="376"/>
    </row>
    <row r="166" spans="1:17" ht="39.950000000000003" customHeight="1">
      <c r="A166">
        <f t="shared" si="27"/>
        <v>0</v>
      </c>
      <c r="B166" s="362"/>
      <c r="C166" s="362"/>
      <c r="D166" s="422" t="s">
        <v>1917</v>
      </c>
      <c r="E166" s="432"/>
      <c r="F166" s="377" t="s">
        <v>187</v>
      </c>
      <c r="G166" s="377" t="s">
        <v>806</v>
      </c>
      <c r="H166" s="377" t="s">
        <v>1913</v>
      </c>
      <c r="I166" s="442"/>
      <c r="J166" s="442">
        <v>5000000</v>
      </c>
      <c r="K166" s="471">
        <v>0</v>
      </c>
      <c r="L166" s="442">
        <v>881188.09</v>
      </c>
      <c r="M166" s="378">
        <v>4118811.91</v>
      </c>
      <c r="N166" s="363"/>
      <c r="O166" s="405"/>
      <c r="P166" s="406" t="s">
        <v>1918</v>
      </c>
      <c r="Q166" s="376"/>
    </row>
    <row r="167" spans="1:17" ht="39.950000000000003" customHeight="1">
      <c r="A167">
        <f t="shared" si="27"/>
        <v>1</v>
      </c>
      <c r="B167" s="362">
        <v>2018</v>
      </c>
      <c r="C167" s="362">
        <v>2018</v>
      </c>
      <c r="D167" s="422"/>
      <c r="E167" s="432" t="s">
        <v>1919</v>
      </c>
      <c r="F167" s="361" t="s">
        <v>1920</v>
      </c>
      <c r="G167" s="361" t="s">
        <v>1921</v>
      </c>
      <c r="H167" s="361" t="s">
        <v>1913</v>
      </c>
      <c r="I167" s="369">
        <v>1681661.22</v>
      </c>
      <c r="J167" s="369">
        <v>1539715</v>
      </c>
      <c r="K167" s="470">
        <f>I167*15/100</f>
        <v>252249.18300000002</v>
      </c>
      <c r="L167" s="369">
        <v>549533.92000000004</v>
      </c>
      <c r="M167" s="363">
        <f>J167-L167</f>
        <v>990181.08</v>
      </c>
      <c r="N167" s="363">
        <f>I167-J167</f>
        <v>141946.21999999997</v>
      </c>
      <c r="O167" s="405"/>
      <c r="P167" s="366"/>
      <c r="Q167" s="376" t="s">
        <v>1782</v>
      </c>
    </row>
    <row r="168" spans="1:17" ht="39.950000000000003" customHeight="1">
      <c r="A168">
        <f t="shared" si="27"/>
        <v>0</v>
      </c>
      <c r="D168" s="422" t="s">
        <v>1922</v>
      </c>
      <c r="E168" s="432"/>
      <c r="F168" s="377" t="s">
        <v>176</v>
      </c>
      <c r="G168" s="377" t="s">
        <v>1921</v>
      </c>
      <c r="H168" s="377" t="s">
        <v>1913</v>
      </c>
      <c r="I168" s="442"/>
      <c r="J168" s="442">
        <v>1539715</v>
      </c>
      <c r="K168" s="471">
        <v>0</v>
      </c>
      <c r="L168" s="442">
        <v>549533.92000000004</v>
      </c>
      <c r="M168" s="378">
        <f>J168-L168</f>
        <v>990181.08</v>
      </c>
      <c r="N168" s="363"/>
      <c r="O168" s="405"/>
      <c r="P168" s="406" t="s">
        <v>1876</v>
      </c>
      <c r="Q168" s="376"/>
    </row>
    <row r="169" spans="1:17" ht="39.950000000000003" customHeight="1">
      <c r="A169">
        <f t="shared" si="27"/>
        <v>1</v>
      </c>
      <c r="B169" s="362">
        <v>2015</v>
      </c>
      <c r="C169" s="362">
        <v>2019</v>
      </c>
      <c r="D169" s="422"/>
      <c r="E169" s="432" t="s">
        <v>1529</v>
      </c>
      <c r="F169" s="361" t="s">
        <v>1923</v>
      </c>
      <c r="G169" s="361" t="s">
        <v>934</v>
      </c>
      <c r="H169" s="361" t="s">
        <v>1913</v>
      </c>
      <c r="I169" s="369">
        <v>18162057.68</v>
      </c>
      <c r="J169" s="369">
        <f>J170+J171+J172+J173+J174</f>
        <v>11000000</v>
      </c>
      <c r="K169" s="470">
        <f>I169*15/100</f>
        <v>2724308.6519999998</v>
      </c>
      <c r="L169" s="369">
        <f>L170+L171+L172+L173+L174</f>
        <v>8000000</v>
      </c>
      <c r="M169" s="363">
        <f>J169-L169</f>
        <v>3000000</v>
      </c>
      <c r="N169" s="363"/>
      <c r="O169" s="405"/>
      <c r="P169" s="366"/>
      <c r="Q169" s="376" t="s">
        <v>1782</v>
      </c>
    </row>
    <row r="170" spans="1:17" ht="39.950000000000003" customHeight="1">
      <c r="A170">
        <f t="shared" si="27"/>
        <v>0</v>
      </c>
      <c r="D170" s="422" t="s">
        <v>935</v>
      </c>
      <c r="E170" s="432"/>
      <c r="F170" s="377" t="s">
        <v>176</v>
      </c>
      <c r="G170" s="377" t="s">
        <v>934</v>
      </c>
      <c r="H170" s="377" t="s">
        <v>1913</v>
      </c>
      <c r="I170" s="442"/>
      <c r="J170" s="442">
        <v>2000000</v>
      </c>
      <c r="K170" s="471">
        <v>0</v>
      </c>
      <c r="L170" s="442">
        <v>2000000</v>
      </c>
      <c r="M170" s="378">
        <v>0</v>
      </c>
      <c r="N170" s="378"/>
      <c r="O170" s="405"/>
      <c r="P170" s="366"/>
      <c r="Q170" s="376"/>
    </row>
    <row r="171" spans="1:17" ht="39.950000000000003" customHeight="1">
      <c r="A171">
        <f t="shared" si="27"/>
        <v>0</v>
      </c>
      <c r="B171" s="362"/>
      <c r="C171" s="362"/>
      <c r="D171" s="422" t="s">
        <v>936</v>
      </c>
      <c r="E171" s="432"/>
      <c r="F171" s="377" t="s">
        <v>177</v>
      </c>
      <c r="G171" s="377" t="s">
        <v>934</v>
      </c>
      <c r="H171" s="377" t="s">
        <v>1913</v>
      </c>
      <c r="I171" s="442"/>
      <c r="J171" s="442">
        <v>2000000</v>
      </c>
      <c r="K171" s="471">
        <v>0</v>
      </c>
      <c r="L171" s="442">
        <v>2000000</v>
      </c>
      <c r="M171" s="378">
        <v>0</v>
      </c>
      <c r="N171" s="378"/>
      <c r="O171" s="405"/>
      <c r="P171" s="366"/>
      <c r="Q171" s="376"/>
    </row>
    <row r="172" spans="1:17" ht="39.950000000000003" customHeight="1">
      <c r="A172">
        <f t="shared" si="27"/>
        <v>0</v>
      </c>
      <c r="B172" s="362"/>
      <c r="C172" s="362"/>
      <c r="D172" s="422" t="s">
        <v>937</v>
      </c>
      <c r="E172" s="432"/>
      <c r="F172" s="377" t="s">
        <v>178</v>
      </c>
      <c r="G172" s="377" t="s">
        <v>934</v>
      </c>
      <c r="H172" s="377" t="s">
        <v>1913</v>
      </c>
      <c r="I172" s="442"/>
      <c r="J172" s="442">
        <v>2000000</v>
      </c>
      <c r="K172" s="471">
        <v>0</v>
      </c>
      <c r="L172" s="442">
        <v>2000000</v>
      </c>
      <c r="M172" s="378">
        <v>0</v>
      </c>
      <c r="N172" s="378"/>
      <c r="O172" s="405"/>
      <c r="P172" s="366"/>
      <c r="Q172" s="376"/>
    </row>
    <row r="173" spans="1:17" ht="39.950000000000003" customHeight="1">
      <c r="A173">
        <f t="shared" si="27"/>
        <v>0</v>
      </c>
      <c r="B173" s="362"/>
      <c r="C173" s="362"/>
      <c r="D173" s="422" t="s">
        <v>1924</v>
      </c>
      <c r="E173" s="432"/>
      <c r="F173" s="377" t="s">
        <v>187</v>
      </c>
      <c r="G173" s="377" t="s">
        <v>934</v>
      </c>
      <c r="H173" s="377" t="s">
        <v>1913</v>
      </c>
      <c r="I173" s="442"/>
      <c r="J173" s="442">
        <v>2000000</v>
      </c>
      <c r="K173" s="471">
        <v>0</v>
      </c>
      <c r="L173" s="442">
        <v>2000000</v>
      </c>
      <c r="M173" s="378">
        <f>J173-L173</f>
        <v>0</v>
      </c>
      <c r="N173" s="378"/>
      <c r="O173" s="405"/>
      <c r="P173" s="406"/>
      <c r="Q173" s="376"/>
    </row>
    <row r="174" spans="1:17" ht="39.950000000000003" customHeight="1">
      <c r="A174">
        <f t="shared" si="27"/>
        <v>0</v>
      </c>
      <c r="B174" s="362"/>
      <c r="C174" s="362"/>
      <c r="D174" s="422" t="s">
        <v>1925</v>
      </c>
      <c r="E174" s="432"/>
      <c r="F174" s="377" t="s">
        <v>236</v>
      </c>
      <c r="G174" s="377" t="s">
        <v>934</v>
      </c>
      <c r="H174" s="377" t="s">
        <v>1913</v>
      </c>
      <c r="I174" s="442"/>
      <c r="J174" s="442">
        <v>3000000</v>
      </c>
      <c r="K174" s="471">
        <v>0</v>
      </c>
      <c r="L174" s="442">
        <v>0</v>
      </c>
      <c r="M174" s="378">
        <f>J174-L174</f>
        <v>3000000</v>
      </c>
      <c r="N174" s="378"/>
      <c r="O174" s="405"/>
      <c r="P174" s="406"/>
      <c r="Q174" s="376"/>
    </row>
    <row r="175" spans="1:17" ht="39.950000000000003" customHeight="1">
      <c r="A175">
        <f t="shared" si="27"/>
        <v>1</v>
      </c>
      <c r="B175" s="362">
        <v>2015</v>
      </c>
      <c r="C175" s="362">
        <v>2018</v>
      </c>
      <c r="D175" s="422"/>
      <c r="E175" s="432" t="s">
        <v>1926</v>
      </c>
      <c r="F175" s="361" t="s">
        <v>1927</v>
      </c>
      <c r="G175" s="361" t="s">
        <v>1928</v>
      </c>
      <c r="H175" s="361" t="s">
        <v>1913</v>
      </c>
      <c r="I175" s="369">
        <v>29099880</v>
      </c>
      <c r="J175" s="369">
        <f>J176+J177</f>
        <v>7000000</v>
      </c>
      <c r="K175" s="470">
        <f>I175*15/100</f>
        <v>4364982</v>
      </c>
      <c r="L175" s="369">
        <f>L176+L177</f>
        <v>6868644.8800000008</v>
      </c>
      <c r="M175" s="363">
        <f>J175-L175</f>
        <v>131355.11999999918</v>
      </c>
      <c r="N175" s="363">
        <f>I175-J175</f>
        <v>22099880</v>
      </c>
      <c r="O175" s="405"/>
      <c r="P175" s="366"/>
      <c r="Q175" s="371"/>
    </row>
    <row r="176" spans="1:17" ht="39.950000000000003" customHeight="1">
      <c r="A176">
        <f t="shared" si="27"/>
        <v>0</v>
      </c>
      <c r="D176" s="422" t="s">
        <v>1929</v>
      </c>
      <c r="E176" s="432"/>
      <c r="F176" s="377" t="s">
        <v>176</v>
      </c>
      <c r="G176" s="377" t="s">
        <v>1928</v>
      </c>
      <c r="H176" s="377" t="s">
        <v>1913</v>
      </c>
      <c r="I176" s="442"/>
      <c r="J176" s="442">
        <v>2000000</v>
      </c>
      <c r="K176" s="471">
        <v>0</v>
      </c>
      <c r="L176" s="442">
        <v>1984604.82</v>
      </c>
      <c r="M176" s="378">
        <v>15395.179999999935</v>
      </c>
      <c r="N176" s="363"/>
      <c r="O176" s="405"/>
      <c r="P176" s="366"/>
      <c r="Q176" s="371"/>
    </row>
    <row r="177" spans="1:17" ht="39.950000000000003" customHeight="1">
      <c r="A177">
        <f t="shared" si="27"/>
        <v>0</v>
      </c>
      <c r="B177" s="362"/>
      <c r="C177" s="362"/>
      <c r="D177" s="422" t="s">
        <v>1930</v>
      </c>
      <c r="E177" s="432"/>
      <c r="F177" s="377" t="s">
        <v>177</v>
      </c>
      <c r="G177" s="377" t="s">
        <v>1928</v>
      </c>
      <c r="H177" s="377" t="s">
        <v>1913</v>
      </c>
      <c r="I177" s="442"/>
      <c r="J177" s="442">
        <v>5000000</v>
      </c>
      <c r="K177" s="471">
        <v>0</v>
      </c>
      <c r="L177" s="442">
        <f>500000+2157825.65+2226214.41</f>
        <v>4884040.0600000005</v>
      </c>
      <c r="M177" s="378">
        <v>4500000</v>
      </c>
      <c r="N177" s="363"/>
      <c r="O177" s="405"/>
      <c r="P177" s="406"/>
      <c r="Q177" s="371"/>
    </row>
    <row r="178" spans="1:17" ht="39.950000000000003" customHeight="1">
      <c r="A178">
        <f t="shared" si="27"/>
        <v>1</v>
      </c>
      <c r="B178" s="362">
        <v>2014</v>
      </c>
      <c r="C178" s="362">
        <v>2018</v>
      </c>
      <c r="D178" s="419"/>
      <c r="E178" s="431" t="s">
        <v>1931</v>
      </c>
      <c r="F178" s="361" t="s">
        <v>335</v>
      </c>
      <c r="G178" s="361" t="s">
        <v>80</v>
      </c>
      <c r="H178" s="361" t="s">
        <v>1932</v>
      </c>
      <c r="I178" s="438">
        <v>4901345</v>
      </c>
      <c r="J178" s="367">
        <f>J179+J180+J181+J182</f>
        <v>4491065</v>
      </c>
      <c r="K178" s="470">
        <f>I178*15/100</f>
        <v>735201.75</v>
      </c>
      <c r="L178" s="367">
        <f>L179+L180+L181+L182</f>
        <v>3317577.04</v>
      </c>
      <c r="M178" s="363">
        <f>J178-L178</f>
        <v>1173487.96</v>
      </c>
      <c r="N178" s="372">
        <f>I178-J178</f>
        <v>410280</v>
      </c>
      <c r="O178" s="405"/>
      <c r="P178" s="366"/>
      <c r="Q178" s="376" t="s">
        <v>1778</v>
      </c>
    </row>
    <row r="179" spans="1:17" ht="39.950000000000003" customHeight="1">
      <c r="A179">
        <f t="shared" si="27"/>
        <v>0</v>
      </c>
      <c r="D179" s="422" t="s">
        <v>336</v>
      </c>
      <c r="E179" s="431"/>
      <c r="F179" s="377" t="s">
        <v>176</v>
      </c>
      <c r="G179" s="377" t="s">
        <v>80</v>
      </c>
      <c r="H179" s="377" t="s">
        <v>1932</v>
      </c>
      <c r="I179" s="439"/>
      <c r="J179" s="442">
        <v>500000</v>
      </c>
      <c r="K179" s="471">
        <v>0</v>
      </c>
      <c r="L179" s="442">
        <v>500000</v>
      </c>
      <c r="M179" s="378">
        <v>0</v>
      </c>
      <c r="N179" s="379"/>
      <c r="O179" s="405"/>
      <c r="P179" s="366"/>
      <c r="Q179" s="371"/>
    </row>
    <row r="180" spans="1:17" ht="39.950000000000003" customHeight="1">
      <c r="A180">
        <f t="shared" si="27"/>
        <v>0</v>
      </c>
      <c r="B180" s="362"/>
      <c r="C180" s="362"/>
      <c r="D180" s="422" t="s">
        <v>337</v>
      </c>
      <c r="E180" s="431"/>
      <c r="F180" s="377" t="s">
        <v>177</v>
      </c>
      <c r="G180" s="377" t="s">
        <v>80</v>
      </c>
      <c r="H180" s="377" t="s">
        <v>1932</v>
      </c>
      <c r="I180" s="439"/>
      <c r="J180" s="442">
        <v>500000</v>
      </c>
      <c r="K180" s="471">
        <v>0</v>
      </c>
      <c r="L180" s="442">
        <v>500000</v>
      </c>
      <c r="M180" s="378">
        <v>0</v>
      </c>
      <c r="N180" s="379"/>
      <c r="O180" s="405"/>
      <c r="P180" s="366"/>
      <c r="Q180" s="371"/>
    </row>
    <row r="181" spans="1:17" ht="39.950000000000003" customHeight="1">
      <c r="A181">
        <f t="shared" si="27"/>
        <v>0</v>
      </c>
      <c r="B181" s="362"/>
      <c r="C181" s="362"/>
      <c r="D181" s="422" t="s">
        <v>338</v>
      </c>
      <c r="E181" s="431"/>
      <c r="F181" s="377" t="s">
        <v>178</v>
      </c>
      <c r="G181" s="377" t="s">
        <v>80</v>
      </c>
      <c r="H181" s="377" t="s">
        <v>1932</v>
      </c>
      <c r="I181" s="439"/>
      <c r="J181" s="442">
        <v>2000000</v>
      </c>
      <c r="K181" s="471">
        <v>0</v>
      </c>
      <c r="L181" s="442">
        <v>2000000</v>
      </c>
      <c r="M181" s="378">
        <v>0</v>
      </c>
      <c r="N181" s="379"/>
      <c r="O181" s="405"/>
      <c r="P181" s="366"/>
      <c r="Q181" s="371"/>
    </row>
    <row r="182" spans="1:17" ht="39.950000000000003" customHeight="1">
      <c r="A182">
        <f t="shared" si="27"/>
        <v>0</v>
      </c>
      <c r="B182" s="362"/>
      <c r="C182" s="362"/>
      <c r="D182" s="422" t="s">
        <v>1933</v>
      </c>
      <c r="E182" s="431"/>
      <c r="F182" s="377" t="s">
        <v>187</v>
      </c>
      <c r="G182" s="377" t="s">
        <v>80</v>
      </c>
      <c r="H182" s="377" t="s">
        <v>1932</v>
      </c>
      <c r="I182" s="439"/>
      <c r="J182" s="442">
        <v>1491065</v>
      </c>
      <c r="K182" s="471">
        <v>0</v>
      </c>
      <c r="L182" s="442">
        <v>317577.03999999998</v>
      </c>
      <c r="M182" s="378">
        <v>1491065</v>
      </c>
      <c r="N182" s="379"/>
      <c r="O182" s="405"/>
      <c r="P182" s="375" t="s">
        <v>1934</v>
      </c>
      <c r="Q182" s="371"/>
    </row>
    <row r="183" spans="1:17" ht="39.950000000000003" customHeight="1">
      <c r="A183">
        <f t="shared" si="27"/>
        <v>1</v>
      </c>
      <c r="B183" s="362">
        <v>2016</v>
      </c>
      <c r="C183" s="362">
        <v>2018</v>
      </c>
      <c r="D183" s="422"/>
      <c r="E183" s="432" t="s">
        <v>1935</v>
      </c>
      <c r="F183" s="361" t="s">
        <v>1936</v>
      </c>
      <c r="G183" s="361" t="s">
        <v>723</v>
      </c>
      <c r="H183" s="361" t="s">
        <v>1932</v>
      </c>
      <c r="I183" s="369">
        <v>7287447</v>
      </c>
      <c r="J183" s="369">
        <f>J184+J185</f>
        <v>4000000</v>
      </c>
      <c r="K183" s="470">
        <f>I183*15/100</f>
        <v>1093117.05</v>
      </c>
      <c r="L183" s="369">
        <f>L184+L185</f>
        <v>3999999.49</v>
      </c>
      <c r="M183" s="363">
        <f>J183-L183</f>
        <v>0.50999999977648258</v>
      </c>
      <c r="N183" s="363">
        <f>I183-J183</f>
        <v>3287447</v>
      </c>
      <c r="O183" s="405"/>
      <c r="P183" s="375" t="s">
        <v>1937</v>
      </c>
      <c r="Q183" s="371"/>
    </row>
    <row r="184" spans="1:17" ht="39.950000000000003" customHeight="1">
      <c r="A184">
        <f t="shared" si="27"/>
        <v>0</v>
      </c>
      <c r="D184" s="422" t="s">
        <v>1270</v>
      </c>
      <c r="E184" s="432"/>
      <c r="F184" s="377" t="s">
        <v>176</v>
      </c>
      <c r="G184" s="377" t="s">
        <v>723</v>
      </c>
      <c r="H184" s="377" t="s">
        <v>1932</v>
      </c>
      <c r="I184" s="442"/>
      <c r="J184" s="442">
        <v>1000000</v>
      </c>
      <c r="K184" s="471">
        <v>0</v>
      </c>
      <c r="L184" s="442">
        <v>999999.49</v>
      </c>
      <c r="M184" s="378">
        <v>0.51000000000931323</v>
      </c>
      <c r="N184" s="378"/>
      <c r="O184" s="405"/>
      <c r="P184" s="366"/>
      <c r="Q184" s="371"/>
    </row>
    <row r="185" spans="1:17" ht="39.950000000000003" customHeight="1">
      <c r="A185">
        <f t="shared" si="27"/>
        <v>0</v>
      </c>
      <c r="B185" s="362"/>
      <c r="C185" s="362"/>
      <c r="D185" s="422" t="s">
        <v>1938</v>
      </c>
      <c r="E185" s="432"/>
      <c r="F185" s="377" t="s">
        <v>177</v>
      </c>
      <c r="G185" s="377" t="s">
        <v>723</v>
      </c>
      <c r="H185" s="377" t="s">
        <v>1932</v>
      </c>
      <c r="I185" s="442"/>
      <c r="J185" s="442">
        <v>3000000</v>
      </c>
      <c r="K185" s="471">
        <v>0</v>
      </c>
      <c r="L185" s="442">
        <v>3000000</v>
      </c>
      <c r="M185" s="378">
        <v>0</v>
      </c>
      <c r="N185" s="378"/>
      <c r="O185" s="405"/>
      <c r="P185" s="366"/>
      <c r="Q185" s="371"/>
    </row>
    <row r="186" spans="1:17" ht="39.950000000000003" customHeight="1">
      <c r="A186">
        <f t="shared" si="27"/>
        <v>1</v>
      </c>
      <c r="B186" s="362">
        <v>2012</v>
      </c>
      <c r="C186" s="362">
        <v>2015</v>
      </c>
      <c r="D186" s="419"/>
      <c r="E186" s="431" t="s">
        <v>1577</v>
      </c>
      <c r="F186" s="361" t="s">
        <v>1939</v>
      </c>
      <c r="G186" s="361" t="s">
        <v>75</v>
      </c>
      <c r="H186" s="361" t="s">
        <v>1940</v>
      </c>
      <c r="I186" s="438">
        <v>3980540</v>
      </c>
      <c r="J186" s="367">
        <f>J187+J188+J189+J190</f>
        <v>3556972</v>
      </c>
      <c r="K186" s="470">
        <f>I186*15/100</f>
        <v>597081</v>
      </c>
      <c r="L186" s="367">
        <f>L187+L188+L189+L190</f>
        <v>3345598</v>
      </c>
      <c r="M186" s="363">
        <f>J186-L186</f>
        <v>211374</v>
      </c>
      <c r="N186" s="372">
        <f>I186-J186</f>
        <v>423568</v>
      </c>
      <c r="O186" s="405" t="s">
        <v>1872</v>
      </c>
      <c r="P186" s="406"/>
      <c r="Q186" s="376" t="s">
        <v>1941</v>
      </c>
    </row>
    <row r="187" spans="1:17" ht="39.950000000000003" customHeight="1">
      <c r="A187">
        <f t="shared" si="27"/>
        <v>0</v>
      </c>
      <c r="D187" s="422" t="s">
        <v>325</v>
      </c>
      <c r="E187" s="431"/>
      <c r="F187" s="377" t="s">
        <v>176</v>
      </c>
      <c r="G187" s="377" t="s">
        <v>75</v>
      </c>
      <c r="H187" s="377" t="s">
        <v>1940</v>
      </c>
      <c r="I187" s="439"/>
      <c r="J187" s="442">
        <v>500000</v>
      </c>
      <c r="K187" s="471">
        <v>0</v>
      </c>
      <c r="L187" s="442">
        <v>500000</v>
      </c>
      <c r="M187" s="378">
        <v>0</v>
      </c>
      <c r="N187" s="379"/>
      <c r="O187" s="405"/>
      <c r="P187" s="366"/>
      <c r="Q187" s="371"/>
    </row>
    <row r="188" spans="1:17" ht="39.950000000000003" customHeight="1">
      <c r="A188">
        <f t="shared" si="27"/>
        <v>0</v>
      </c>
      <c r="B188" s="362"/>
      <c r="C188" s="362"/>
      <c r="D188" s="422" t="s">
        <v>326</v>
      </c>
      <c r="E188" s="431"/>
      <c r="F188" s="377" t="s">
        <v>177</v>
      </c>
      <c r="G188" s="377" t="s">
        <v>75</v>
      </c>
      <c r="H188" s="377" t="s">
        <v>1940</v>
      </c>
      <c r="I188" s="439"/>
      <c r="J188" s="442">
        <v>1055000</v>
      </c>
      <c r="K188" s="471">
        <v>0</v>
      </c>
      <c r="L188" s="442">
        <v>1055000</v>
      </c>
      <c r="M188" s="378">
        <v>0</v>
      </c>
      <c r="N188" s="379"/>
      <c r="O188" s="405"/>
      <c r="P188" s="366"/>
      <c r="Q188" s="371"/>
    </row>
    <row r="189" spans="1:17" ht="39.950000000000003" customHeight="1">
      <c r="A189">
        <f t="shared" si="27"/>
        <v>0</v>
      </c>
      <c r="B189" s="362"/>
      <c r="C189" s="362"/>
      <c r="D189" s="422" t="s">
        <v>327</v>
      </c>
      <c r="E189" s="431"/>
      <c r="F189" s="377" t="s">
        <v>178</v>
      </c>
      <c r="G189" s="377" t="s">
        <v>75</v>
      </c>
      <c r="H189" s="377" t="s">
        <v>1940</v>
      </c>
      <c r="I189" s="439"/>
      <c r="J189" s="442">
        <v>1328500</v>
      </c>
      <c r="K189" s="471">
        <v>0</v>
      </c>
      <c r="L189" s="442">
        <v>1328500</v>
      </c>
      <c r="M189" s="378">
        <v>0</v>
      </c>
      <c r="N189" s="379"/>
      <c r="O189" s="405"/>
      <c r="P189" s="366"/>
      <c r="Q189" s="371"/>
    </row>
    <row r="190" spans="1:17" ht="39.950000000000003" customHeight="1">
      <c r="A190">
        <f t="shared" si="27"/>
        <v>0</v>
      </c>
      <c r="B190" s="362"/>
      <c r="C190" s="362"/>
      <c r="D190" s="422" t="s">
        <v>118</v>
      </c>
      <c r="E190" s="431"/>
      <c r="F190" s="377" t="s">
        <v>187</v>
      </c>
      <c r="G190" s="361" t="s">
        <v>75</v>
      </c>
      <c r="H190" s="361" t="s">
        <v>1940</v>
      </c>
      <c r="I190" s="439"/>
      <c r="J190" s="442">
        <v>673472</v>
      </c>
      <c r="K190" s="470">
        <v>0</v>
      </c>
      <c r="L190" s="442">
        <v>462098</v>
      </c>
      <c r="M190" s="363">
        <v>211374</v>
      </c>
      <c r="N190" s="379"/>
      <c r="O190" s="405"/>
      <c r="P190" s="375" t="s">
        <v>1942</v>
      </c>
      <c r="Q190" s="371"/>
    </row>
    <row r="191" spans="1:17" ht="39.950000000000003" customHeight="1">
      <c r="A191">
        <f t="shared" si="27"/>
        <v>1</v>
      </c>
      <c r="B191" s="362">
        <v>2015</v>
      </c>
      <c r="C191" s="362">
        <v>2015</v>
      </c>
      <c r="D191" s="419"/>
      <c r="E191" s="431" t="s">
        <v>1943</v>
      </c>
      <c r="F191" s="361" t="s">
        <v>175</v>
      </c>
      <c r="G191" s="361" t="s">
        <v>111</v>
      </c>
      <c r="H191" s="361" t="s">
        <v>1940</v>
      </c>
      <c r="I191" s="440">
        <v>11240139</v>
      </c>
      <c r="J191" s="367">
        <f>J192+J193</f>
        <v>3000000</v>
      </c>
      <c r="K191" s="470">
        <f>I191*15/100</f>
        <v>1686020.85</v>
      </c>
      <c r="L191" s="367">
        <f>L192+L193</f>
        <v>3000000</v>
      </c>
      <c r="M191" s="363">
        <f>J191-L191</f>
        <v>0</v>
      </c>
      <c r="N191" s="372">
        <f>I191-J191</f>
        <v>8240139</v>
      </c>
      <c r="O191" s="405" t="s">
        <v>1183</v>
      </c>
      <c r="P191" s="406" t="s">
        <v>1944</v>
      </c>
      <c r="Q191" s="371"/>
    </row>
    <row r="192" spans="1:17" ht="39.950000000000003" customHeight="1">
      <c r="A192">
        <f t="shared" si="27"/>
        <v>0</v>
      </c>
      <c r="D192" s="422" t="s">
        <v>143</v>
      </c>
      <c r="E192" s="431"/>
      <c r="F192" s="377" t="s">
        <v>176</v>
      </c>
      <c r="G192" s="377" t="s">
        <v>111</v>
      </c>
      <c r="H192" s="377" t="s">
        <v>1940</v>
      </c>
      <c r="I192" s="441"/>
      <c r="J192" s="442">
        <v>1000000</v>
      </c>
      <c r="K192" s="471">
        <v>0</v>
      </c>
      <c r="L192" s="442">
        <v>1000000</v>
      </c>
      <c r="M192" s="378">
        <v>0</v>
      </c>
      <c r="N192" s="379"/>
      <c r="O192" s="405"/>
      <c r="P192" s="366"/>
      <c r="Q192" s="371"/>
    </row>
    <row r="193" spans="1:17" ht="39.950000000000003" customHeight="1">
      <c r="A193">
        <f t="shared" si="27"/>
        <v>0</v>
      </c>
      <c r="B193" s="362"/>
      <c r="C193" s="362"/>
      <c r="D193" s="422" t="s">
        <v>169</v>
      </c>
      <c r="E193" s="431"/>
      <c r="F193" s="377" t="s">
        <v>177</v>
      </c>
      <c r="G193" s="377" t="s">
        <v>111</v>
      </c>
      <c r="H193" s="377" t="s">
        <v>1940</v>
      </c>
      <c r="I193" s="439"/>
      <c r="J193" s="442">
        <v>2000000</v>
      </c>
      <c r="K193" s="471">
        <v>0</v>
      </c>
      <c r="L193" s="442">
        <v>2000000</v>
      </c>
      <c r="M193" s="378">
        <v>0</v>
      </c>
      <c r="N193" s="379"/>
      <c r="O193" s="405"/>
      <c r="P193" s="366"/>
      <c r="Q193" s="371"/>
    </row>
    <row r="194" spans="1:17" ht="39.950000000000003" customHeight="1">
      <c r="A194">
        <f t="shared" si="27"/>
        <v>1</v>
      </c>
      <c r="B194" s="362">
        <v>2013</v>
      </c>
      <c r="C194" s="362">
        <v>2016</v>
      </c>
      <c r="D194" s="422"/>
      <c r="E194" s="432" t="s">
        <v>1947</v>
      </c>
      <c r="F194" s="361" t="s">
        <v>374</v>
      </c>
      <c r="G194" s="361" t="s">
        <v>154</v>
      </c>
      <c r="H194" s="361" t="s">
        <v>1940</v>
      </c>
      <c r="I194" s="369">
        <v>33662362.289999999</v>
      </c>
      <c r="J194" s="369">
        <f>J195+J196+J197+J198+J199+J200</f>
        <v>32483720</v>
      </c>
      <c r="K194" s="470">
        <f>I194*15/100</f>
        <v>5049354.3434999995</v>
      </c>
      <c r="L194" s="369">
        <f>L195+L196+L197+L198+L199+L200</f>
        <v>24975478</v>
      </c>
      <c r="M194" s="363">
        <f>J194-L194</f>
        <v>7508242</v>
      </c>
      <c r="N194" s="363">
        <f>I194-J194</f>
        <v>1178642.2899999991</v>
      </c>
      <c r="O194" s="405" t="s">
        <v>1945</v>
      </c>
      <c r="P194" s="366" t="s">
        <v>1946</v>
      </c>
      <c r="Q194" s="371"/>
    </row>
    <row r="195" spans="1:17" ht="39.950000000000003" customHeight="1">
      <c r="A195">
        <f t="shared" si="27"/>
        <v>0</v>
      </c>
      <c r="B195" s="362"/>
      <c r="C195" s="362"/>
      <c r="D195" s="422" t="s">
        <v>375</v>
      </c>
      <c r="F195" s="377" t="s">
        <v>376</v>
      </c>
      <c r="G195" s="361" t="s">
        <v>154</v>
      </c>
      <c r="H195" s="361" t="s">
        <v>1940</v>
      </c>
      <c r="I195" s="369"/>
      <c r="J195" s="369">
        <v>6000000</v>
      </c>
      <c r="K195" s="470">
        <v>0</v>
      </c>
      <c r="L195" s="369">
        <v>6000000</v>
      </c>
      <c r="M195" s="363">
        <v>0</v>
      </c>
      <c r="N195" s="378"/>
      <c r="O195" s="405"/>
      <c r="P195" s="366"/>
      <c r="Q195" s="371"/>
    </row>
    <row r="196" spans="1:17" ht="39.950000000000003" customHeight="1">
      <c r="A196">
        <f t="shared" ref="A196:A259" si="30">IF(B196&lt;&gt;0,1,0)</f>
        <v>0</v>
      </c>
      <c r="B196" s="362"/>
      <c r="C196" s="362"/>
      <c r="D196" s="422" t="s">
        <v>377</v>
      </c>
      <c r="E196" s="432"/>
      <c r="F196" s="377" t="s">
        <v>378</v>
      </c>
      <c r="G196" s="377" t="s">
        <v>154</v>
      </c>
      <c r="H196" s="377" t="s">
        <v>1940</v>
      </c>
      <c r="I196" s="442"/>
      <c r="J196" s="442">
        <v>14852150</v>
      </c>
      <c r="K196" s="471">
        <v>0</v>
      </c>
      <c r="L196" s="442">
        <v>14852150</v>
      </c>
      <c r="M196" s="378">
        <v>0</v>
      </c>
      <c r="N196" s="378"/>
      <c r="O196" s="405"/>
      <c r="P196" s="366"/>
      <c r="Q196" s="371"/>
    </row>
    <row r="197" spans="1:17" ht="39.950000000000003" customHeight="1">
      <c r="A197">
        <f t="shared" si="30"/>
        <v>0</v>
      </c>
      <c r="B197" s="362"/>
      <c r="C197" s="362"/>
      <c r="D197" s="422" t="s">
        <v>379</v>
      </c>
      <c r="E197" s="432"/>
      <c r="F197" s="377" t="s">
        <v>380</v>
      </c>
      <c r="G197" s="377" t="s">
        <v>154</v>
      </c>
      <c r="H197" s="377" t="s">
        <v>1940</v>
      </c>
      <c r="I197" s="442"/>
      <c r="J197" s="442">
        <v>5631570</v>
      </c>
      <c r="K197" s="471">
        <v>0</v>
      </c>
      <c r="L197" s="442">
        <v>4123328</v>
      </c>
      <c r="M197" s="378">
        <v>1508242</v>
      </c>
      <c r="N197" s="378"/>
      <c r="O197" s="405"/>
      <c r="P197" s="366"/>
      <c r="Q197" s="371"/>
    </row>
    <row r="198" spans="1:17" ht="39.950000000000003" customHeight="1">
      <c r="A198">
        <f t="shared" si="30"/>
        <v>0</v>
      </c>
      <c r="B198" s="362"/>
      <c r="C198" s="362"/>
      <c r="D198" s="422" t="s">
        <v>381</v>
      </c>
      <c r="E198" s="432"/>
      <c r="F198" s="377" t="s">
        <v>382</v>
      </c>
      <c r="G198" s="377" t="s">
        <v>154</v>
      </c>
      <c r="H198" s="377" t="s">
        <v>1940</v>
      </c>
      <c r="I198" s="442"/>
      <c r="J198" s="442">
        <v>2000000</v>
      </c>
      <c r="K198" s="471">
        <v>0</v>
      </c>
      <c r="L198" s="442">
        <v>0</v>
      </c>
      <c r="M198" s="378">
        <v>2000000</v>
      </c>
      <c r="N198" s="378"/>
      <c r="O198" s="405"/>
      <c r="P198" s="366"/>
      <c r="Q198" s="371"/>
    </row>
    <row r="199" spans="1:17" ht="39.950000000000003" customHeight="1">
      <c r="A199">
        <f t="shared" si="30"/>
        <v>0</v>
      </c>
      <c r="B199" s="362"/>
      <c r="C199" s="362"/>
      <c r="D199" s="422" t="s">
        <v>1948</v>
      </c>
      <c r="E199" s="432"/>
      <c r="F199" s="377" t="s">
        <v>384</v>
      </c>
      <c r="G199" s="377" t="s">
        <v>154</v>
      </c>
      <c r="H199" s="377" t="s">
        <v>1940</v>
      </c>
      <c r="I199" s="442"/>
      <c r="J199" s="442">
        <v>2000000</v>
      </c>
      <c r="K199" s="471">
        <v>0</v>
      </c>
      <c r="L199" s="442">
        <v>0</v>
      </c>
      <c r="M199" s="378">
        <v>2000000</v>
      </c>
      <c r="N199" s="378"/>
      <c r="O199" s="405"/>
      <c r="P199" s="366"/>
      <c r="Q199" s="371"/>
    </row>
    <row r="200" spans="1:17" ht="39.950000000000003" customHeight="1">
      <c r="A200">
        <f t="shared" si="30"/>
        <v>0</v>
      </c>
      <c r="B200" s="362"/>
      <c r="C200" s="362"/>
      <c r="D200" s="422" t="s">
        <v>385</v>
      </c>
      <c r="E200" s="432"/>
      <c r="F200" s="377" t="s">
        <v>1949</v>
      </c>
      <c r="G200" s="377" t="s">
        <v>154</v>
      </c>
      <c r="H200" s="377" t="s">
        <v>1940</v>
      </c>
      <c r="I200" s="442"/>
      <c r="J200" s="442">
        <v>2000000</v>
      </c>
      <c r="K200" s="471">
        <v>0</v>
      </c>
      <c r="L200" s="442">
        <v>0</v>
      </c>
      <c r="M200" s="378">
        <v>2000000</v>
      </c>
      <c r="N200" s="378">
        <v>0</v>
      </c>
      <c r="O200" s="405"/>
      <c r="P200" s="366"/>
      <c r="Q200" s="371"/>
    </row>
    <row r="201" spans="1:17" ht="39.950000000000003" customHeight="1">
      <c r="A201">
        <f t="shared" si="30"/>
        <v>1</v>
      </c>
      <c r="B201" s="437">
        <v>2012</v>
      </c>
      <c r="C201" s="362">
        <v>2018</v>
      </c>
      <c r="D201" s="422"/>
      <c r="E201" s="432" t="s">
        <v>1950</v>
      </c>
      <c r="F201" s="361" t="s">
        <v>1951</v>
      </c>
      <c r="G201" s="361" t="s">
        <v>77</v>
      </c>
      <c r="H201" s="361" t="s">
        <v>1940</v>
      </c>
      <c r="I201" s="369">
        <v>64762475.630000003</v>
      </c>
      <c r="J201" s="369">
        <f>J202+J203+J204+J205</f>
        <v>52000000</v>
      </c>
      <c r="K201" s="475">
        <f t="shared" ref="K201:M201" si="31">K202+K203+K204+K205</f>
        <v>0</v>
      </c>
      <c r="L201" s="369">
        <f t="shared" si="31"/>
        <v>28600000</v>
      </c>
      <c r="M201" s="363">
        <f t="shared" si="31"/>
        <v>23400000</v>
      </c>
      <c r="N201" s="363">
        <f>I201-J201</f>
        <v>12762475.630000003</v>
      </c>
      <c r="O201" s="405" t="s">
        <v>1952</v>
      </c>
      <c r="P201" s="406" t="s">
        <v>1953</v>
      </c>
      <c r="Q201" s="371"/>
    </row>
    <row r="202" spans="1:17" ht="39.950000000000003" customHeight="1">
      <c r="A202">
        <f t="shared" si="30"/>
        <v>0</v>
      </c>
      <c r="D202" s="422">
        <v>4288</v>
      </c>
      <c r="E202" s="432"/>
      <c r="F202" s="377" t="s">
        <v>176</v>
      </c>
      <c r="G202" s="377"/>
      <c r="H202" s="377"/>
      <c r="I202" s="369"/>
      <c r="J202" s="442">
        <v>6000000</v>
      </c>
      <c r="K202" s="471">
        <f t="shared" ref="K202" si="32">I202*15/100</f>
        <v>0</v>
      </c>
      <c r="L202" s="442">
        <v>6000000</v>
      </c>
      <c r="M202" s="378">
        <f t="shared" ref="M202" si="33">J202-L202</f>
        <v>0</v>
      </c>
      <c r="N202" s="363"/>
      <c r="O202" s="382"/>
      <c r="P202" s="381"/>
      <c r="Q202" s="371"/>
    </row>
    <row r="203" spans="1:17" ht="39.950000000000003" customHeight="1">
      <c r="A203">
        <f t="shared" si="30"/>
        <v>0</v>
      </c>
      <c r="B203" s="362"/>
      <c r="C203" s="362"/>
      <c r="D203" s="422" t="s">
        <v>386</v>
      </c>
      <c r="E203" s="432"/>
      <c r="F203" s="377" t="s">
        <v>1954</v>
      </c>
      <c r="G203" s="377" t="s">
        <v>77</v>
      </c>
      <c r="H203" s="377" t="s">
        <v>1940</v>
      </c>
      <c r="I203" s="442"/>
      <c r="J203" s="442">
        <v>15000000</v>
      </c>
      <c r="K203" s="471">
        <v>0</v>
      </c>
      <c r="L203" s="442">
        <v>15000000</v>
      </c>
      <c r="M203" s="378">
        <v>0</v>
      </c>
      <c r="N203" s="378"/>
      <c r="O203" s="405"/>
      <c r="P203" s="366"/>
      <c r="Q203" s="371"/>
    </row>
    <row r="204" spans="1:17" ht="39.950000000000003" customHeight="1">
      <c r="A204">
        <f t="shared" si="30"/>
        <v>0</v>
      </c>
      <c r="B204" s="362"/>
      <c r="C204" s="362"/>
      <c r="D204" s="422" t="s">
        <v>387</v>
      </c>
      <c r="E204" s="432"/>
      <c r="F204" s="377" t="s">
        <v>1955</v>
      </c>
      <c r="G204" s="377" t="s">
        <v>77</v>
      </c>
      <c r="H204" s="377" t="s">
        <v>1940</v>
      </c>
      <c r="I204" s="442"/>
      <c r="J204" s="442">
        <v>5000000</v>
      </c>
      <c r="K204" s="471">
        <v>0</v>
      </c>
      <c r="L204" s="442">
        <v>5000000</v>
      </c>
      <c r="M204" s="378">
        <v>0</v>
      </c>
      <c r="N204" s="378"/>
      <c r="O204" s="405"/>
      <c r="P204" s="366"/>
      <c r="Q204" s="371"/>
    </row>
    <row r="205" spans="1:17" ht="39.950000000000003" customHeight="1">
      <c r="A205">
        <f t="shared" si="30"/>
        <v>0</v>
      </c>
      <c r="B205" s="362"/>
      <c r="C205" s="362"/>
      <c r="D205" s="422" t="s">
        <v>1956</v>
      </c>
      <c r="E205" s="432"/>
      <c r="F205" s="377" t="s">
        <v>187</v>
      </c>
      <c r="G205" s="377" t="s">
        <v>77</v>
      </c>
      <c r="H205" s="377"/>
      <c r="I205" s="442"/>
      <c r="J205" s="442">
        <v>26000000</v>
      </c>
      <c r="K205" s="471">
        <f t="shared" ref="K205" si="34">I205*15/100</f>
        <v>0</v>
      </c>
      <c r="L205" s="442">
        <v>2600000</v>
      </c>
      <c r="M205" s="378">
        <f t="shared" ref="M205" si="35">J205-L205</f>
        <v>23400000</v>
      </c>
      <c r="N205" s="363"/>
      <c r="O205" s="382"/>
      <c r="P205" s="375" t="s">
        <v>1957</v>
      </c>
      <c r="Q205" s="371"/>
    </row>
    <row r="206" spans="1:17" ht="39.950000000000003" customHeight="1">
      <c r="A206">
        <f t="shared" si="30"/>
        <v>1</v>
      </c>
      <c r="B206" s="362">
        <v>2013</v>
      </c>
      <c r="C206" s="362">
        <v>2016</v>
      </c>
      <c r="D206" s="422"/>
      <c r="E206" s="432" t="s">
        <v>1958</v>
      </c>
      <c r="F206" s="361" t="s">
        <v>404</v>
      </c>
      <c r="G206" s="361" t="s">
        <v>1959</v>
      </c>
      <c r="H206" s="361" t="s">
        <v>1940</v>
      </c>
      <c r="I206" s="369">
        <v>6341907.1799999997</v>
      </c>
      <c r="J206" s="369">
        <f>J207+J208+J209+J210</f>
        <v>4453428</v>
      </c>
      <c r="K206" s="470">
        <f>I206*15/100</f>
        <v>951286.07699999993</v>
      </c>
      <c r="L206" s="369">
        <f>L207+L209+L208+L210</f>
        <v>3261484.09</v>
      </c>
      <c r="M206" s="363">
        <f>J206-L206</f>
        <v>1191943.9100000001</v>
      </c>
      <c r="N206" s="363">
        <f>I206-J206</f>
        <v>1888479.1799999997</v>
      </c>
      <c r="O206" s="405"/>
      <c r="P206" s="366"/>
      <c r="Q206" s="371"/>
    </row>
    <row r="207" spans="1:17" ht="39.950000000000003" customHeight="1">
      <c r="A207">
        <f t="shared" si="30"/>
        <v>0</v>
      </c>
      <c r="B207" s="362"/>
      <c r="C207" s="362"/>
      <c r="D207" s="422" t="s">
        <v>1960</v>
      </c>
      <c r="E207" s="432"/>
      <c r="F207" s="377" t="s">
        <v>373</v>
      </c>
      <c r="G207" s="377" t="s">
        <v>405</v>
      </c>
      <c r="H207" s="377" t="s">
        <v>1940</v>
      </c>
      <c r="I207" s="442"/>
      <c r="J207" s="442">
        <v>500000</v>
      </c>
      <c r="K207" s="471">
        <v>0</v>
      </c>
      <c r="L207" s="442">
        <v>500000</v>
      </c>
      <c r="M207" s="378">
        <v>0</v>
      </c>
      <c r="N207" s="378"/>
      <c r="O207" s="405"/>
      <c r="P207" s="366"/>
      <c r="Q207" s="371"/>
    </row>
    <row r="208" spans="1:17" ht="39.950000000000003" customHeight="1">
      <c r="A208">
        <f t="shared" si="30"/>
        <v>0</v>
      </c>
      <c r="B208" s="362"/>
      <c r="C208" s="362"/>
      <c r="D208" s="422" t="s">
        <v>1961</v>
      </c>
      <c r="E208" s="432"/>
      <c r="F208" s="377" t="s">
        <v>369</v>
      </c>
      <c r="G208" s="377" t="s">
        <v>405</v>
      </c>
      <c r="H208" s="377" t="s">
        <v>1940</v>
      </c>
      <c r="I208" s="442"/>
      <c r="J208" s="442">
        <v>1500000</v>
      </c>
      <c r="K208" s="471">
        <v>0</v>
      </c>
      <c r="L208" s="442">
        <v>1469823</v>
      </c>
      <c r="M208" s="378">
        <v>30177</v>
      </c>
      <c r="N208" s="378"/>
      <c r="O208" s="405"/>
      <c r="P208" s="366"/>
      <c r="Q208" s="371"/>
    </row>
    <row r="209" spans="1:17" ht="39.950000000000003" customHeight="1">
      <c r="A209">
        <f t="shared" si="30"/>
        <v>0</v>
      </c>
      <c r="B209" s="362"/>
      <c r="C209" s="362"/>
      <c r="D209" s="422" t="s">
        <v>408</v>
      </c>
      <c r="E209" s="432"/>
      <c r="F209" s="377" t="s">
        <v>398</v>
      </c>
      <c r="G209" s="377" t="s">
        <v>405</v>
      </c>
      <c r="H209" s="377" t="s">
        <v>1940</v>
      </c>
      <c r="I209" s="442"/>
      <c r="J209" s="442">
        <v>1000000</v>
      </c>
      <c r="K209" s="471">
        <v>0</v>
      </c>
      <c r="L209" s="442">
        <v>1000000</v>
      </c>
      <c r="M209" s="378">
        <v>0</v>
      </c>
      <c r="N209" s="378"/>
      <c r="O209" s="405"/>
      <c r="P209" s="366"/>
      <c r="Q209" s="371"/>
    </row>
    <row r="210" spans="1:17" ht="39.950000000000003" customHeight="1">
      <c r="A210">
        <f t="shared" si="30"/>
        <v>0</v>
      </c>
      <c r="B210" s="362"/>
      <c r="C210" s="362"/>
      <c r="D210" s="422" t="s">
        <v>1962</v>
      </c>
      <c r="E210" s="432"/>
      <c r="F210" s="377" t="s">
        <v>372</v>
      </c>
      <c r="G210" s="377" t="s">
        <v>405</v>
      </c>
      <c r="H210" s="377" t="s">
        <v>1940</v>
      </c>
      <c r="I210" s="442"/>
      <c r="J210" s="442">
        <v>1453428</v>
      </c>
      <c r="K210" s="471">
        <v>0</v>
      </c>
      <c r="L210" s="442">
        <v>291661.09000000003</v>
      </c>
      <c r="M210" s="378">
        <f>J210-L210</f>
        <v>1161766.9099999999</v>
      </c>
      <c r="N210" s="378"/>
      <c r="O210" s="405"/>
      <c r="P210" s="406" t="s">
        <v>1957</v>
      </c>
      <c r="Q210" s="371"/>
    </row>
    <row r="211" spans="1:17" ht="39.950000000000003" customHeight="1">
      <c r="A211">
        <f t="shared" si="30"/>
        <v>1</v>
      </c>
      <c r="B211" s="362">
        <v>2016</v>
      </c>
      <c r="C211" s="362">
        <v>2016</v>
      </c>
      <c r="D211" s="422"/>
      <c r="E211" s="432" t="s">
        <v>1580</v>
      </c>
      <c r="F211" s="361" t="s">
        <v>639</v>
      </c>
      <c r="G211" s="361" t="s">
        <v>640</v>
      </c>
      <c r="H211" s="361" t="s">
        <v>1940</v>
      </c>
      <c r="I211" s="369">
        <v>11187760</v>
      </c>
      <c r="J211" s="369">
        <v>1000000</v>
      </c>
      <c r="K211" s="470">
        <f>I211*15/100</f>
        <v>1678164</v>
      </c>
      <c r="L211" s="369">
        <v>1000000</v>
      </c>
      <c r="M211" s="363">
        <f>J211-L211</f>
        <v>0</v>
      </c>
      <c r="N211" s="363">
        <f>I211-J211</f>
        <v>10187760</v>
      </c>
      <c r="O211" s="405"/>
      <c r="P211" s="366"/>
      <c r="Q211" s="371"/>
    </row>
    <row r="212" spans="1:17" ht="39.950000000000003" customHeight="1">
      <c r="A212">
        <f t="shared" si="30"/>
        <v>0</v>
      </c>
      <c r="B212" s="362"/>
      <c r="C212" s="362"/>
      <c r="D212" s="422" t="s">
        <v>641</v>
      </c>
      <c r="E212" s="432"/>
      <c r="F212" s="377" t="s">
        <v>176</v>
      </c>
      <c r="G212" s="377" t="s">
        <v>640</v>
      </c>
      <c r="H212" s="377" t="s">
        <v>1940</v>
      </c>
      <c r="I212" s="442"/>
      <c r="J212" s="442">
        <v>1000000</v>
      </c>
      <c r="K212" s="471">
        <v>0</v>
      </c>
      <c r="L212" s="442">
        <v>1000000</v>
      </c>
      <c r="M212" s="378">
        <v>0</v>
      </c>
      <c r="N212" s="363"/>
      <c r="O212" s="405"/>
      <c r="P212" s="366"/>
      <c r="Q212" s="371"/>
    </row>
    <row r="213" spans="1:17" ht="39.950000000000003" customHeight="1">
      <c r="A213">
        <f t="shared" si="30"/>
        <v>1</v>
      </c>
      <c r="B213" s="362">
        <v>2015</v>
      </c>
      <c r="C213" s="362">
        <v>2019</v>
      </c>
      <c r="D213" s="422"/>
      <c r="E213" s="432" t="s">
        <v>1582</v>
      </c>
      <c r="F213" s="361" t="s">
        <v>1963</v>
      </c>
      <c r="G213" s="361" t="s">
        <v>771</v>
      </c>
      <c r="H213" s="361" t="s">
        <v>1940</v>
      </c>
      <c r="I213" s="369">
        <v>14720622</v>
      </c>
      <c r="J213" s="369">
        <f>J214+J215+J216+J217+J218+J219+J220</f>
        <v>11500000</v>
      </c>
      <c r="K213" s="470">
        <f>I213*15/100</f>
        <v>2208093.2999999998</v>
      </c>
      <c r="L213" s="369">
        <f>L214+L215+L216+L217+L218+L219+L220</f>
        <v>10699999.969999999</v>
      </c>
      <c r="M213" s="363">
        <f>J213-L213</f>
        <v>800000.03000000119</v>
      </c>
      <c r="N213" s="363"/>
      <c r="O213" s="405"/>
      <c r="P213" s="406" t="s">
        <v>1964</v>
      </c>
      <c r="Q213" s="371"/>
    </row>
    <row r="214" spans="1:17" ht="39.950000000000003" customHeight="1">
      <c r="A214">
        <f t="shared" si="30"/>
        <v>0</v>
      </c>
      <c r="D214" s="422" t="s">
        <v>772</v>
      </c>
      <c r="E214" s="432"/>
      <c r="F214" s="377" t="s">
        <v>176</v>
      </c>
      <c r="G214" s="377" t="s">
        <v>771</v>
      </c>
      <c r="H214" s="377" t="s">
        <v>1940</v>
      </c>
      <c r="I214" s="442"/>
      <c r="J214" s="442">
        <v>700000</v>
      </c>
      <c r="K214" s="471">
        <v>0</v>
      </c>
      <c r="L214" s="442">
        <v>700000</v>
      </c>
      <c r="M214" s="378">
        <v>0</v>
      </c>
      <c r="N214" s="363"/>
      <c r="O214" s="405"/>
      <c r="P214" s="366"/>
      <c r="Q214" s="371"/>
    </row>
    <row r="215" spans="1:17" ht="39.950000000000003" customHeight="1">
      <c r="A215">
        <f t="shared" si="30"/>
        <v>0</v>
      </c>
      <c r="B215" s="362"/>
      <c r="C215" s="362"/>
      <c r="D215" s="422" t="s">
        <v>773</v>
      </c>
      <c r="E215" s="432"/>
      <c r="F215" s="377" t="s">
        <v>177</v>
      </c>
      <c r="G215" s="377" t="s">
        <v>771</v>
      </c>
      <c r="H215" s="377" t="s">
        <v>1940</v>
      </c>
      <c r="I215" s="442"/>
      <c r="J215" s="442">
        <v>1000000</v>
      </c>
      <c r="K215" s="471">
        <v>0</v>
      </c>
      <c r="L215" s="442">
        <v>1000000</v>
      </c>
      <c r="M215" s="378">
        <v>0</v>
      </c>
      <c r="N215" s="363"/>
      <c r="O215" s="405"/>
      <c r="P215" s="366"/>
      <c r="Q215" s="371"/>
    </row>
    <row r="216" spans="1:17" ht="39.950000000000003" customHeight="1">
      <c r="A216">
        <f t="shared" si="30"/>
        <v>0</v>
      </c>
      <c r="B216" s="362"/>
      <c r="C216" s="362"/>
      <c r="D216" s="422" t="s">
        <v>774</v>
      </c>
      <c r="E216" s="432"/>
      <c r="F216" s="377" t="s">
        <v>178</v>
      </c>
      <c r="G216" s="377" t="s">
        <v>771</v>
      </c>
      <c r="H216" s="377" t="s">
        <v>1940</v>
      </c>
      <c r="I216" s="442"/>
      <c r="J216" s="442">
        <v>2000000</v>
      </c>
      <c r="K216" s="471">
        <v>0</v>
      </c>
      <c r="L216" s="442">
        <v>2000000</v>
      </c>
      <c r="M216" s="378">
        <v>0</v>
      </c>
      <c r="N216" s="363"/>
      <c r="O216" s="405"/>
      <c r="P216" s="366"/>
      <c r="Q216" s="371"/>
    </row>
    <row r="217" spans="1:17" ht="39.950000000000003" customHeight="1">
      <c r="A217">
        <f t="shared" si="30"/>
        <v>0</v>
      </c>
      <c r="B217" s="362"/>
      <c r="C217" s="362"/>
      <c r="D217" s="422" t="s">
        <v>1260</v>
      </c>
      <c r="E217" s="432"/>
      <c r="F217" s="377" t="s">
        <v>187</v>
      </c>
      <c r="G217" s="377" t="s">
        <v>771</v>
      </c>
      <c r="H217" s="377" t="s">
        <v>1940</v>
      </c>
      <c r="I217" s="442"/>
      <c r="J217" s="442">
        <v>2000000</v>
      </c>
      <c r="K217" s="471">
        <v>0</v>
      </c>
      <c r="L217" s="442">
        <v>2000000</v>
      </c>
      <c r="M217" s="378">
        <v>0</v>
      </c>
      <c r="N217" s="363"/>
      <c r="O217" s="405"/>
      <c r="P217" s="366"/>
      <c r="Q217" s="371"/>
    </row>
    <row r="218" spans="1:17" ht="39.950000000000003" customHeight="1">
      <c r="A218">
        <f t="shared" si="30"/>
        <v>0</v>
      </c>
      <c r="B218" s="362"/>
      <c r="C218" s="362"/>
      <c r="D218" s="422" t="s">
        <v>775</v>
      </c>
      <c r="E218" s="432"/>
      <c r="F218" s="377" t="s">
        <v>236</v>
      </c>
      <c r="G218" s="377" t="s">
        <v>771</v>
      </c>
      <c r="H218" s="377" t="s">
        <v>1940</v>
      </c>
      <c r="I218" s="442"/>
      <c r="J218" s="442">
        <v>2000000</v>
      </c>
      <c r="K218" s="471">
        <v>0</v>
      </c>
      <c r="L218" s="442">
        <v>2000000</v>
      </c>
      <c r="M218" s="378">
        <v>0</v>
      </c>
      <c r="N218" s="363"/>
      <c r="O218" s="405"/>
      <c r="P218" s="366"/>
      <c r="Q218" s="371"/>
    </row>
    <row r="219" spans="1:17" ht="39.950000000000003" customHeight="1">
      <c r="A219">
        <f t="shared" si="30"/>
        <v>0</v>
      </c>
      <c r="B219" s="362"/>
      <c r="C219" s="362"/>
      <c r="D219" s="422" t="s">
        <v>1965</v>
      </c>
      <c r="E219" s="432"/>
      <c r="F219" s="377" t="s">
        <v>245</v>
      </c>
      <c r="G219" s="377" t="s">
        <v>771</v>
      </c>
      <c r="H219" s="377" t="s">
        <v>1940</v>
      </c>
      <c r="I219" s="442"/>
      <c r="J219" s="442">
        <v>3000000</v>
      </c>
      <c r="K219" s="471">
        <v>0</v>
      </c>
      <c r="L219" s="442">
        <f>2965972.67+34027.3</f>
        <v>2999999.9699999997</v>
      </c>
      <c r="M219" s="378">
        <f>J219-L219</f>
        <v>3.0000000260770321E-2</v>
      </c>
      <c r="N219" s="363"/>
      <c r="O219" s="405"/>
      <c r="P219" s="366"/>
      <c r="Q219" s="371"/>
    </row>
    <row r="220" spans="1:17" ht="39.950000000000003" customHeight="1">
      <c r="A220">
        <f t="shared" si="30"/>
        <v>0</v>
      </c>
      <c r="B220" s="362"/>
      <c r="C220" s="362"/>
      <c r="D220" s="422" t="s">
        <v>1966</v>
      </c>
      <c r="E220" s="432"/>
      <c r="F220" s="377" t="s">
        <v>278</v>
      </c>
      <c r="G220" s="377" t="s">
        <v>771</v>
      </c>
      <c r="H220" s="377" t="s">
        <v>1940</v>
      </c>
      <c r="I220" s="442"/>
      <c r="J220" s="442">
        <v>800000</v>
      </c>
      <c r="K220" s="471">
        <v>0</v>
      </c>
      <c r="L220" s="442">
        <v>0</v>
      </c>
      <c r="M220" s="378">
        <f>J220-L220</f>
        <v>800000</v>
      </c>
      <c r="N220" s="363"/>
      <c r="O220" s="405"/>
      <c r="P220" s="406" t="s">
        <v>1957</v>
      </c>
      <c r="Q220" s="371"/>
    </row>
    <row r="221" spans="1:17" ht="39.950000000000003" customHeight="1">
      <c r="A221">
        <f t="shared" si="30"/>
        <v>1</v>
      </c>
      <c r="B221" s="362">
        <v>2014</v>
      </c>
      <c r="C221" s="362">
        <v>2016</v>
      </c>
      <c r="D221" s="422"/>
      <c r="E221" s="432" t="s">
        <v>1583</v>
      </c>
      <c r="F221" s="361" t="s">
        <v>1168</v>
      </c>
      <c r="G221" s="361" t="s">
        <v>782</v>
      </c>
      <c r="H221" s="361" t="s">
        <v>1940</v>
      </c>
      <c r="I221" s="369">
        <v>7345938</v>
      </c>
      <c r="J221" s="369">
        <f>J222+J223+J224+J225</f>
        <v>6521559</v>
      </c>
      <c r="K221" s="470">
        <f>I221*15/100</f>
        <v>1101890.7</v>
      </c>
      <c r="L221" s="369">
        <f>L222+L223+L224+L225</f>
        <v>6521559</v>
      </c>
      <c r="M221" s="363">
        <f>J221-L221</f>
        <v>0</v>
      </c>
      <c r="N221" s="363">
        <f>I221-J221</f>
        <v>824379</v>
      </c>
      <c r="O221" s="405" t="s">
        <v>1967</v>
      </c>
      <c r="P221" s="366"/>
      <c r="Q221" s="371"/>
    </row>
    <row r="222" spans="1:17" ht="39.950000000000003" customHeight="1">
      <c r="A222">
        <f t="shared" si="30"/>
        <v>0</v>
      </c>
      <c r="D222" s="422" t="s">
        <v>783</v>
      </c>
      <c r="E222" s="432"/>
      <c r="F222" s="377" t="s">
        <v>176</v>
      </c>
      <c r="G222" s="377" t="s">
        <v>782</v>
      </c>
      <c r="H222" s="377" t="s">
        <v>1940</v>
      </c>
      <c r="I222" s="442"/>
      <c r="J222" s="442">
        <v>500000</v>
      </c>
      <c r="K222" s="471">
        <v>0</v>
      </c>
      <c r="L222" s="442">
        <v>500000</v>
      </c>
      <c r="M222" s="378">
        <v>0</v>
      </c>
      <c r="N222" s="363"/>
      <c r="O222" s="405"/>
      <c r="P222" s="366"/>
      <c r="Q222" s="371"/>
    </row>
    <row r="223" spans="1:17" ht="39.950000000000003" customHeight="1">
      <c r="A223">
        <f t="shared" si="30"/>
        <v>0</v>
      </c>
      <c r="B223" s="362"/>
      <c r="C223" s="362"/>
      <c r="D223" s="422" t="s">
        <v>784</v>
      </c>
      <c r="E223" s="432"/>
      <c r="F223" s="377" t="s">
        <v>177</v>
      </c>
      <c r="G223" s="377" t="s">
        <v>782</v>
      </c>
      <c r="H223" s="377" t="s">
        <v>1940</v>
      </c>
      <c r="I223" s="442"/>
      <c r="J223" s="442">
        <v>2000000</v>
      </c>
      <c r="K223" s="471">
        <v>0</v>
      </c>
      <c r="L223" s="442">
        <v>2000000</v>
      </c>
      <c r="M223" s="378">
        <v>0</v>
      </c>
      <c r="N223" s="363"/>
      <c r="O223" s="405"/>
      <c r="P223" s="366"/>
      <c r="Q223" s="371"/>
    </row>
    <row r="224" spans="1:17" ht="39.950000000000003" customHeight="1">
      <c r="A224">
        <f t="shared" si="30"/>
        <v>0</v>
      </c>
      <c r="B224" s="362"/>
      <c r="C224" s="362"/>
      <c r="D224" s="422" t="s">
        <v>785</v>
      </c>
      <c r="E224" s="432"/>
      <c r="F224" s="377" t="s">
        <v>178</v>
      </c>
      <c r="G224" s="377" t="s">
        <v>782</v>
      </c>
      <c r="H224" s="377" t="s">
        <v>1940</v>
      </c>
      <c r="I224" s="442"/>
      <c r="J224" s="442">
        <v>2000000</v>
      </c>
      <c r="K224" s="471">
        <v>0</v>
      </c>
      <c r="L224" s="442">
        <v>2000000</v>
      </c>
      <c r="M224" s="378">
        <v>0</v>
      </c>
      <c r="N224" s="363"/>
      <c r="O224" s="405"/>
      <c r="P224" s="366"/>
      <c r="Q224" s="371"/>
    </row>
    <row r="225" spans="1:17" ht="39.950000000000003" customHeight="1">
      <c r="A225">
        <f t="shared" si="30"/>
        <v>0</v>
      </c>
      <c r="B225" s="362"/>
      <c r="C225" s="362"/>
      <c r="D225" s="422" t="s">
        <v>1259</v>
      </c>
      <c r="E225" s="432"/>
      <c r="F225" s="377" t="s">
        <v>187</v>
      </c>
      <c r="G225" s="377" t="s">
        <v>782</v>
      </c>
      <c r="H225" s="377" t="s">
        <v>1940</v>
      </c>
      <c r="I225" s="442"/>
      <c r="J225" s="442">
        <v>2021559</v>
      </c>
      <c r="K225" s="471">
        <v>0</v>
      </c>
      <c r="L225" s="442">
        <v>2021559</v>
      </c>
      <c r="M225" s="378">
        <v>0</v>
      </c>
      <c r="N225" s="363"/>
      <c r="O225" s="405"/>
      <c r="P225" s="366"/>
      <c r="Q225" s="371"/>
    </row>
    <row r="226" spans="1:17" ht="39.950000000000003" customHeight="1">
      <c r="A226">
        <f t="shared" si="30"/>
        <v>1</v>
      </c>
      <c r="B226" s="362">
        <v>2015</v>
      </c>
      <c r="C226" s="362">
        <v>2016</v>
      </c>
      <c r="D226" s="422"/>
      <c r="E226" s="432" t="s">
        <v>1577</v>
      </c>
      <c r="F226" s="361" t="s">
        <v>828</v>
      </c>
      <c r="G226" s="361" t="s">
        <v>829</v>
      </c>
      <c r="H226" s="361" t="s">
        <v>1940</v>
      </c>
      <c r="I226" s="369">
        <v>6264710</v>
      </c>
      <c r="J226" s="369">
        <f>J227+J228+J229</f>
        <v>5517790</v>
      </c>
      <c r="K226" s="470">
        <f>I226*15/100</f>
        <v>939706.5</v>
      </c>
      <c r="L226" s="369">
        <f>L227+L228+L229</f>
        <v>5439801.2000000002</v>
      </c>
      <c r="M226" s="363">
        <f>J226-L226</f>
        <v>77988.799999999814</v>
      </c>
      <c r="N226" s="363">
        <f>I226-J226</f>
        <v>746920</v>
      </c>
      <c r="O226" s="405" t="s">
        <v>1872</v>
      </c>
      <c r="P226" s="406" t="s">
        <v>1968</v>
      </c>
      <c r="Q226" s="371"/>
    </row>
    <row r="227" spans="1:17" ht="39.950000000000003" customHeight="1">
      <c r="A227">
        <f t="shared" si="30"/>
        <v>0</v>
      </c>
      <c r="D227" s="422" t="s">
        <v>830</v>
      </c>
      <c r="E227" s="432"/>
      <c r="F227" s="377" t="s">
        <v>176</v>
      </c>
      <c r="G227" s="377" t="s">
        <v>829</v>
      </c>
      <c r="H227" s="377" t="s">
        <v>1940</v>
      </c>
      <c r="I227" s="442"/>
      <c r="J227" s="442">
        <v>2000000</v>
      </c>
      <c r="K227" s="471">
        <v>0</v>
      </c>
      <c r="L227" s="442">
        <v>2000000</v>
      </c>
      <c r="M227" s="378">
        <v>0</v>
      </c>
      <c r="N227" s="363"/>
      <c r="O227" s="405"/>
      <c r="P227" s="366"/>
      <c r="Q227" s="371"/>
    </row>
    <row r="228" spans="1:17" ht="39.950000000000003" customHeight="1">
      <c r="A228">
        <f t="shared" si="30"/>
        <v>0</v>
      </c>
      <c r="B228" s="362"/>
      <c r="C228" s="362"/>
      <c r="D228" s="422" t="s">
        <v>1252</v>
      </c>
      <c r="E228" s="432"/>
      <c r="F228" s="377" t="s">
        <v>177</v>
      </c>
      <c r="G228" s="377" t="s">
        <v>829</v>
      </c>
      <c r="H228" s="377" t="s">
        <v>1940</v>
      </c>
      <c r="I228" s="442"/>
      <c r="J228" s="442">
        <v>2425787</v>
      </c>
      <c r="K228" s="471">
        <v>0</v>
      </c>
      <c r="L228" s="442">
        <v>2347798</v>
      </c>
      <c r="M228" s="378">
        <v>77989</v>
      </c>
      <c r="N228" s="363"/>
      <c r="O228" s="405"/>
      <c r="P228" s="366"/>
      <c r="Q228" s="371"/>
    </row>
    <row r="229" spans="1:17" ht="39.950000000000003" customHeight="1">
      <c r="A229">
        <f t="shared" si="30"/>
        <v>0</v>
      </c>
      <c r="B229" s="362"/>
      <c r="C229" s="362"/>
      <c r="D229" s="422" t="s">
        <v>831</v>
      </c>
      <c r="E229" s="432"/>
      <c r="F229" s="377" t="s">
        <v>178</v>
      </c>
      <c r="G229" s="377" t="s">
        <v>829</v>
      </c>
      <c r="H229" s="377" t="s">
        <v>1940</v>
      </c>
      <c r="I229" s="442"/>
      <c r="J229" s="442">
        <v>1092003</v>
      </c>
      <c r="K229" s="471">
        <v>0</v>
      </c>
      <c r="L229" s="442">
        <v>1092003.2</v>
      </c>
      <c r="M229" s="378">
        <v>-0.19999999995343387</v>
      </c>
      <c r="N229" s="363"/>
      <c r="O229" s="405"/>
      <c r="P229" s="366"/>
      <c r="Q229" s="371"/>
    </row>
    <row r="230" spans="1:17" ht="39.950000000000003" customHeight="1">
      <c r="A230">
        <f t="shared" si="30"/>
        <v>1</v>
      </c>
      <c r="B230" s="362">
        <v>2014</v>
      </c>
      <c r="C230" s="362">
        <v>2018</v>
      </c>
      <c r="D230" s="422"/>
      <c r="E230" s="432" t="s">
        <v>1584</v>
      </c>
      <c r="F230" s="361" t="s">
        <v>1969</v>
      </c>
      <c r="G230" s="361" t="s">
        <v>939</v>
      </c>
      <c r="H230" s="361" t="s">
        <v>1970</v>
      </c>
      <c r="I230" s="369">
        <v>12534574</v>
      </c>
      <c r="J230" s="369">
        <f>J231+J232+J233+J234+J235</f>
        <v>7411964</v>
      </c>
      <c r="K230" s="470">
        <f t="shared" ref="K230:K234" si="36">I230*15/100</f>
        <v>1880186.1</v>
      </c>
      <c r="L230" s="369">
        <f>L231+L232+L233+L234+L235</f>
        <v>5287696.29</v>
      </c>
      <c r="M230" s="363">
        <f t="shared" ref="M230:M234" si="37">J230-L230</f>
        <v>2124267.71</v>
      </c>
      <c r="N230" s="363">
        <f>I230-J230</f>
        <v>5122610</v>
      </c>
      <c r="O230" s="374"/>
      <c r="P230" s="381"/>
      <c r="Q230" s="376"/>
    </row>
    <row r="231" spans="1:17" ht="39.950000000000003" customHeight="1">
      <c r="A231">
        <f t="shared" si="30"/>
        <v>0</v>
      </c>
      <c r="D231" s="422" t="s">
        <v>1971</v>
      </c>
      <c r="E231" s="432"/>
      <c r="F231" s="377" t="s">
        <v>176</v>
      </c>
      <c r="G231" s="377" t="s">
        <v>939</v>
      </c>
      <c r="H231" s="377" t="s">
        <v>1970</v>
      </c>
      <c r="I231" s="442"/>
      <c r="J231" s="442">
        <v>500000</v>
      </c>
      <c r="K231" s="471">
        <f t="shared" si="36"/>
        <v>0</v>
      </c>
      <c r="L231" s="442">
        <v>500000</v>
      </c>
      <c r="M231" s="378">
        <f t="shared" si="37"/>
        <v>0</v>
      </c>
      <c r="N231" s="361"/>
      <c r="O231" s="382"/>
      <c r="P231" s="381"/>
      <c r="Q231" s="371"/>
    </row>
    <row r="232" spans="1:17" ht="39.950000000000003" customHeight="1">
      <c r="A232">
        <f t="shared" si="30"/>
        <v>0</v>
      </c>
      <c r="B232" s="362"/>
      <c r="C232" s="362"/>
      <c r="D232" s="422" t="s">
        <v>1972</v>
      </c>
      <c r="E232" s="432"/>
      <c r="F232" s="377" t="s">
        <v>177</v>
      </c>
      <c r="G232" s="377" t="s">
        <v>939</v>
      </c>
      <c r="H232" s="377" t="s">
        <v>1970</v>
      </c>
      <c r="I232" s="442"/>
      <c r="J232" s="442">
        <v>2164970</v>
      </c>
      <c r="K232" s="471">
        <f t="shared" si="36"/>
        <v>0</v>
      </c>
      <c r="L232" s="442">
        <v>2028281.61</v>
      </c>
      <c r="M232" s="378">
        <f t="shared" si="37"/>
        <v>136688.3899999999</v>
      </c>
      <c r="N232" s="361"/>
      <c r="O232" s="382"/>
      <c r="P232" s="381"/>
      <c r="Q232" s="371"/>
    </row>
    <row r="233" spans="1:17" ht="39.950000000000003" customHeight="1">
      <c r="A233">
        <f t="shared" si="30"/>
        <v>0</v>
      </c>
      <c r="B233" s="362"/>
      <c r="C233" s="362"/>
      <c r="D233" s="422" t="s">
        <v>1973</v>
      </c>
      <c r="E233" s="432"/>
      <c r="F233" s="377" t="s">
        <v>178</v>
      </c>
      <c r="G233" s="377" t="s">
        <v>939</v>
      </c>
      <c r="H233" s="377" t="s">
        <v>1970</v>
      </c>
      <c r="I233" s="442"/>
      <c r="J233" s="442">
        <v>746994</v>
      </c>
      <c r="K233" s="471">
        <f t="shared" si="36"/>
        <v>0</v>
      </c>
      <c r="L233" s="442">
        <v>746994</v>
      </c>
      <c r="M233" s="378">
        <f t="shared" si="37"/>
        <v>0</v>
      </c>
      <c r="N233" s="361"/>
      <c r="O233" s="382"/>
      <c r="P233" s="381"/>
      <c r="Q233" s="371"/>
    </row>
    <row r="234" spans="1:17" ht="39.950000000000003" customHeight="1">
      <c r="A234">
        <f t="shared" si="30"/>
        <v>0</v>
      </c>
      <c r="B234" s="362"/>
      <c r="C234" s="362"/>
      <c r="D234" s="422" t="s">
        <v>1974</v>
      </c>
      <c r="E234" s="432"/>
      <c r="F234" s="377" t="s">
        <v>187</v>
      </c>
      <c r="G234" s="377" t="s">
        <v>939</v>
      </c>
      <c r="H234" s="377" t="s">
        <v>1970</v>
      </c>
      <c r="I234" s="442"/>
      <c r="J234" s="442">
        <v>2000000</v>
      </c>
      <c r="K234" s="471">
        <f t="shared" si="36"/>
        <v>0</v>
      </c>
      <c r="L234" s="442">
        <f>1647058.83+352941.17</f>
        <v>2000000</v>
      </c>
      <c r="M234" s="378">
        <f t="shared" si="37"/>
        <v>0</v>
      </c>
      <c r="N234" s="361"/>
      <c r="O234" s="382"/>
      <c r="P234" s="375"/>
      <c r="Q234" s="371"/>
    </row>
    <row r="235" spans="1:17" ht="39.950000000000003" customHeight="1">
      <c r="A235">
        <f t="shared" si="30"/>
        <v>0</v>
      </c>
      <c r="B235" s="362"/>
      <c r="C235" s="362"/>
      <c r="D235" s="422" t="s">
        <v>1975</v>
      </c>
      <c r="E235" s="432"/>
      <c r="F235" s="377" t="s">
        <v>236</v>
      </c>
      <c r="G235" s="377" t="s">
        <v>939</v>
      </c>
      <c r="H235" s="377" t="s">
        <v>1970</v>
      </c>
      <c r="I235" s="442"/>
      <c r="J235" s="442">
        <v>2000000</v>
      </c>
      <c r="K235" s="471">
        <v>0</v>
      </c>
      <c r="L235" s="442">
        <v>12420.68</v>
      </c>
      <c r="M235" s="378">
        <f>J235-L235</f>
        <v>1987579.32</v>
      </c>
      <c r="N235" s="361"/>
      <c r="O235" s="382"/>
      <c r="P235" s="375"/>
      <c r="Q235" s="371"/>
    </row>
    <row r="236" spans="1:17" ht="39.950000000000003" customHeight="1">
      <c r="A236">
        <f t="shared" si="30"/>
        <v>1</v>
      </c>
      <c r="B236" s="362">
        <v>2015</v>
      </c>
      <c r="C236" s="362">
        <v>2016</v>
      </c>
      <c r="D236" s="422"/>
      <c r="E236" s="432" t="s">
        <v>1585</v>
      </c>
      <c r="F236" s="361" t="s">
        <v>1138</v>
      </c>
      <c r="G236" s="361" t="s">
        <v>1139</v>
      </c>
      <c r="H236" s="361" t="s">
        <v>1940</v>
      </c>
      <c r="I236" s="369">
        <v>4922047</v>
      </c>
      <c r="J236" s="369">
        <f>J237+J238</f>
        <v>4339058</v>
      </c>
      <c r="K236" s="470">
        <f>I236*15/100</f>
        <v>738307.05</v>
      </c>
      <c r="L236" s="369">
        <f>L237+L238</f>
        <v>4100156.9</v>
      </c>
      <c r="M236" s="363">
        <f>J236-L236</f>
        <v>238901.10000000009</v>
      </c>
      <c r="N236" s="363"/>
      <c r="O236" s="405"/>
      <c r="P236" s="366" t="s">
        <v>1778</v>
      </c>
      <c r="Q236" s="371"/>
    </row>
    <row r="237" spans="1:17" ht="39.950000000000003" customHeight="1">
      <c r="A237">
        <f t="shared" si="30"/>
        <v>0</v>
      </c>
      <c r="D237" s="422" t="s">
        <v>1140</v>
      </c>
      <c r="E237" s="432"/>
      <c r="F237" s="377" t="s">
        <v>236</v>
      </c>
      <c r="G237" s="377" t="s">
        <v>1139</v>
      </c>
      <c r="H237" s="377" t="s">
        <v>1940</v>
      </c>
      <c r="I237" s="442"/>
      <c r="J237" s="442">
        <v>2000000</v>
      </c>
      <c r="K237" s="471">
        <v>0</v>
      </c>
      <c r="L237" s="442">
        <v>2000000</v>
      </c>
      <c r="M237" s="378">
        <v>0</v>
      </c>
      <c r="N237" s="378"/>
      <c r="O237" s="405"/>
      <c r="P237" s="366"/>
      <c r="Q237" s="371"/>
    </row>
    <row r="238" spans="1:17" ht="39.950000000000003" customHeight="1">
      <c r="A238">
        <f t="shared" si="30"/>
        <v>0</v>
      </c>
      <c r="B238" s="362"/>
      <c r="C238" s="362"/>
      <c r="D238" s="422" t="s">
        <v>1281</v>
      </c>
      <c r="E238" s="432"/>
      <c r="F238" s="377" t="s">
        <v>245</v>
      </c>
      <c r="G238" s="377" t="s">
        <v>1139</v>
      </c>
      <c r="H238" s="377" t="s">
        <v>1940</v>
      </c>
      <c r="I238" s="442"/>
      <c r="J238" s="442">
        <v>2339058</v>
      </c>
      <c r="K238" s="471">
        <v>0</v>
      </c>
      <c r="L238" s="442">
        <v>2100156.9</v>
      </c>
      <c r="M238" s="378">
        <v>238901.10000000009</v>
      </c>
      <c r="N238" s="378"/>
      <c r="O238" s="405"/>
      <c r="P238" s="366" t="s">
        <v>1976</v>
      </c>
      <c r="Q238" s="371"/>
    </row>
    <row r="239" spans="1:17" ht="39.950000000000003" customHeight="1">
      <c r="A239">
        <f t="shared" si="30"/>
        <v>1</v>
      </c>
      <c r="B239" s="362">
        <v>2013</v>
      </c>
      <c r="C239" s="362">
        <v>2018</v>
      </c>
      <c r="D239" s="419"/>
      <c r="E239" s="431" t="s">
        <v>1490</v>
      </c>
      <c r="F239" s="387" t="s">
        <v>220</v>
      </c>
      <c r="G239" s="387" t="s">
        <v>16</v>
      </c>
      <c r="H239" s="387" t="s">
        <v>1977</v>
      </c>
      <c r="I239" s="444">
        <v>10838518.25</v>
      </c>
      <c r="J239" s="367">
        <f>J241+J242+J243+J240</f>
        <v>6649380</v>
      </c>
      <c r="K239" s="470">
        <f>I239*15/100</f>
        <v>1625777.7375</v>
      </c>
      <c r="L239" s="367">
        <f>L240+L241+L242+L243</f>
        <v>5740503.3200000003</v>
      </c>
      <c r="M239" s="363">
        <f>J239-L239</f>
        <v>908876.6799999997</v>
      </c>
      <c r="N239" s="372">
        <f>I239-J239</f>
        <v>4189138.25</v>
      </c>
      <c r="O239" s="405"/>
      <c r="P239" s="366"/>
      <c r="Q239" s="371"/>
    </row>
    <row r="240" spans="1:17" ht="39.950000000000003" customHeight="1">
      <c r="A240">
        <f t="shared" si="30"/>
        <v>0</v>
      </c>
      <c r="B240" s="362"/>
      <c r="C240" s="362"/>
      <c r="D240" s="423" t="s">
        <v>218</v>
      </c>
      <c r="E240" s="431"/>
      <c r="F240" s="389" t="s">
        <v>176</v>
      </c>
      <c r="G240" s="389" t="s">
        <v>16</v>
      </c>
      <c r="H240" s="389" t="s">
        <v>1977</v>
      </c>
      <c r="I240" s="445"/>
      <c r="J240" s="446">
        <v>1500000</v>
      </c>
      <c r="K240" s="471">
        <v>0</v>
      </c>
      <c r="L240" s="445">
        <v>1500000</v>
      </c>
      <c r="M240" s="378">
        <v>0</v>
      </c>
      <c r="N240" s="379"/>
      <c r="O240" s="405"/>
      <c r="P240" s="366"/>
      <c r="Q240" s="371"/>
    </row>
    <row r="241" spans="1:17" ht="39.950000000000003" customHeight="1">
      <c r="A241">
        <f t="shared" si="30"/>
        <v>0</v>
      </c>
      <c r="B241" s="362"/>
      <c r="C241" s="362"/>
      <c r="D241" s="423" t="s">
        <v>219</v>
      </c>
      <c r="E241" s="431"/>
      <c r="F241" s="389" t="s">
        <v>177</v>
      </c>
      <c r="G241" s="389" t="s">
        <v>16</v>
      </c>
      <c r="H241" s="389" t="s">
        <v>1977</v>
      </c>
      <c r="I241" s="446"/>
      <c r="J241" s="446">
        <v>2000000</v>
      </c>
      <c r="K241" s="471">
        <v>0</v>
      </c>
      <c r="L241" s="445">
        <v>2000000</v>
      </c>
      <c r="M241" s="378">
        <v>0</v>
      </c>
      <c r="N241" s="379"/>
      <c r="O241" s="405"/>
      <c r="P241" s="366"/>
      <c r="Q241" s="371"/>
    </row>
    <row r="242" spans="1:17" ht="39.950000000000003" customHeight="1">
      <c r="A242">
        <f t="shared" si="30"/>
        <v>0</v>
      </c>
      <c r="B242" s="362"/>
      <c r="C242" s="362"/>
      <c r="D242" s="423" t="s">
        <v>1978</v>
      </c>
      <c r="E242" s="431"/>
      <c r="F242" s="389" t="s">
        <v>178</v>
      </c>
      <c r="G242" s="389" t="s">
        <v>16</v>
      </c>
      <c r="H242" s="389" t="s">
        <v>1977</v>
      </c>
      <c r="I242" s="446"/>
      <c r="J242" s="446">
        <v>1149380</v>
      </c>
      <c r="K242" s="471">
        <v>0</v>
      </c>
      <c r="L242" s="445">
        <v>1104877.75</v>
      </c>
      <c r="M242" s="378">
        <v>44502.25</v>
      </c>
      <c r="N242" s="379"/>
      <c r="O242" s="405" t="s">
        <v>1979</v>
      </c>
      <c r="P242" s="366"/>
      <c r="Q242" s="371"/>
    </row>
    <row r="243" spans="1:17" ht="39.950000000000003" customHeight="1">
      <c r="A243">
        <f t="shared" si="30"/>
        <v>0</v>
      </c>
      <c r="B243" s="362"/>
      <c r="C243" s="362"/>
      <c r="D243" s="423" t="s">
        <v>1980</v>
      </c>
      <c r="E243" s="431"/>
      <c r="F243" s="389" t="s">
        <v>187</v>
      </c>
      <c r="G243" s="389" t="s">
        <v>16</v>
      </c>
      <c r="H243" s="389" t="s">
        <v>1977</v>
      </c>
      <c r="I243" s="446"/>
      <c r="J243" s="446">
        <v>2000000</v>
      </c>
      <c r="K243" s="471">
        <v>0</v>
      </c>
      <c r="L243" s="445">
        <f>200000+145064.15+790561.42</f>
        <v>1135625.57</v>
      </c>
      <c r="M243" s="378">
        <f>J243-L243</f>
        <v>864374.42999999993</v>
      </c>
      <c r="N243" s="379"/>
      <c r="O243" s="405"/>
      <c r="P243" s="406" t="s">
        <v>1981</v>
      </c>
      <c r="Q243" s="371"/>
    </row>
    <row r="244" spans="1:17" ht="39.950000000000003" customHeight="1">
      <c r="A244">
        <f t="shared" si="30"/>
        <v>1</v>
      </c>
      <c r="B244" s="362">
        <v>2013</v>
      </c>
      <c r="C244" s="362">
        <v>2015</v>
      </c>
      <c r="D244" s="419"/>
      <c r="E244" s="431" t="s">
        <v>1430</v>
      </c>
      <c r="F244" s="361" t="s">
        <v>349</v>
      </c>
      <c r="G244" s="361" t="s">
        <v>87</v>
      </c>
      <c r="H244" s="361" t="s">
        <v>1977</v>
      </c>
      <c r="I244" s="438">
        <v>5620814</v>
      </c>
      <c r="J244" s="367">
        <v>4500000</v>
      </c>
      <c r="K244" s="470">
        <v>843122.1</v>
      </c>
      <c r="L244" s="367">
        <v>4500000</v>
      </c>
      <c r="M244" s="363">
        <v>0</v>
      </c>
      <c r="N244" s="372">
        <v>1120814</v>
      </c>
      <c r="O244" s="405"/>
      <c r="P244" s="366"/>
      <c r="Q244" s="371"/>
    </row>
    <row r="245" spans="1:17" ht="39.950000000000003" customHeight="1">
      <c r="A245">
        <f t="shared" si="30"/>
        <v>0</v>
      </c>
      <c r="D245" s="422" t="s">
        <v>350</v>
      </c>
      <c r="E245" s="431"/>
      <c r="F245" s="377" t="s">
        <v>176</v>
      </c>
      <c r="G245" s="377" t="s">
        <v>87</v>
      </c>
      <c r="H245" s="377" t="s">
        <v>1977</v>
      </c>
      <c r="I245" s="439"/>
      <c r="J245" s="442">
        <v>3000000</v>
      </c>
      <c r="K245" s="471">
        <v>0</v>
      </c>
      <c r="L245" s="442">
        <v>3000000</v>
      </c>
      <c r="M245" s="378">
        <v>0</v>
      </c>
      <c r="N245" s="379"/>
      <c r="O245" s="405"/>
      <c r="P245" s="366"/>
      <c r="Q245" s="371"/>
    </row>
    <row r="246" spans="1:17" ht="39.950000000000003" customHeight="1">
      <c r="A246">
        <f t="shared" si="30"/>
        <v>0</v>
      </c>
      <c r="B246" s="362"/>
      <c r="C246" s="362"/>
      <c r="D246" s="422" t="s">
        <v>127</v>
      </c>
      <c r="E246" s="432"/>
      <c r="F246" s="377" t="s">
        <v>177</v>
      </c>
      <c r="G246" s="377" t="s">
        <v>87</v>
      </c>
      <c r="H246" s="377" t="s">
        <v>1977</v>
      </c>
      <c r="I246" s="439"/>
      <c r="J246" s="442">
        <v>1500000</v>
      </c>
      <c r="K246" s="471">
        <v>0</v>
      </c>
      <c r="L246" s="442">
        <v>1500000</v>
      </c>
      <c r="M246" s="378">
        <v>0</v>
      </c>
      <c r="N246" s="379"/>
      <c r="O246" s="405"/>
      <c r="P246" s="375" t="s">
        <v>1982</v>
      </c>
      <c r="Q246" s="371"/>
    </row>
    <row r="247" spans="1:17" ht="39.950000000000003" customHeight="1">
      <c r="A247">
        <f t="shared" si="30"/>
        <v>1</v>
      </c>
      <c r="B247" s="362">
        <v>2015</v>
      </c>
      <c r="C247" s="362">
        <v>2015</v>
      </c>
      <c r="D247" s="419"/>
      <c r="E247" s="431" t="s">
        <v>1983</v>
      </c>
      <c r="F247" s="361" t="s">
        <v>92</v>
      </c>
      <c r="G247" s="361" t="s">
        <v>93</v>
      </c>
      <c r="H247" s="361" t="s">
        <v>1977</v>
      </c>
      <c r="I247" s="438">
        <v>2090510</v>
      </c>
      <c r="J247" s="367">
        <v>500000</v>
      </c>
      <c r="K247" s="470">
        <v>313576.5</v>
      </c>
      <c r="L247" s="367">
        <v>0</v>
      </c>
      <c r="M247" s="363">
        <v>500000</v>
      </c>
      <c r="N247" s="372">
        <v>1590510</v>
      </c>
      <c r="O247" s="405" t="s">
        <v>1872</v>
      </c>
      <c r="P247" s="366"/>
      <c r="Q247" s="376" t="s">
        <v>1782</v>
      </c>
    </row>
    <row r="248" spans="1:17" ht="39.950000000000003" customHeight="1">
      <c r="A248">
        <f t="shared" si="30"/>
        <v>0</v>
      </c>
      <c r="D248" s="422" t="s">
        <v>132</v>
      </c>
      <c r="E248" s="431"/>
      <c r="F248" s="377" t="s">
        <v>176</v>
      </c>
      <c r="G248" s="377" t="s">
        <v>93</v>
      </c>
      <c r="H248" s="377" t="s">
        <v>1977</v>
      </c>
      <c r="I248" s="439"/>
      <c r="J248" s="442">
        <v>500000</v>
      </c>
      <c r="K248" s="471">
        <v>0</v>
      </c>
      <c r="L248" s="442">
        <v>0</v>
      </c>
      <c r="M248" s="378">
        <v>500000</v>
      </c>
      <c r="N248" s="379"/>
      <c r="O248" s="405" t="s">
        <v>1984</v>
      </c>
      <c r="P248" s="375" t="s">
        <v>1985</v>
      </c>
      <c r="Q248" s="371"/>
    </row>
    <row r="249" spans="1:17" ht="39.950000000000003" customHeight="1">
      <c r="A249">
        <f t="shared" si="30"/>
        <v>1</v>
      </c>
      <c r="B249" s="362">
        <v>2016</v>
      </c>
      <c r="C249" s="362">
        <v>2018</v>
      </c>
      <c r="D249" s="422"/>
      <c r="E249" s="432" t="s">
        <v>1491</v>
      </c>
      <c r="F249" s="361" t="s">
        <v>599</v>
      </c>
      <c r="G249" s="361" t="s">
        <v>600</v>
      </c>
      <c r="H249" s="361" t="s">
        <v>1977</v>
      </c>
      <c r="I249" s="369">
        <v>27298330</v>
      </c>
      <c r="J249" s="369">
        <f>J250+J251</f>
        <v>3000000</v>
      </c>
      <c r="K249" s="470">
        <f>I249*15/100</f>
        <v>4094749.5</v>
      </c>
      <c r="L249" s="369">
        <f>L250+L251</f>
        <v>2999132.98</v>
      </c>
      <c r="M249" s="363">
        <f>J249-L249</f>
        <v>867.02000000001863</v>
      </c>
      <c r="N249" s="363">
        <v>26298330</v>
      </c>
      <c r="O249" s="405" t="s">
        <v>1914</v>
      </c>
      <c r="P249" s="375" t="s">
        <v>1937</v>
      </c>
      <c r="Q249" s="371"/>
    </row>
    <row r="250" spans="1:17" ht="39.950000000000003" customHeight="1">
      <c r="A250">
        <f t="shared" si="30"/>
        <v>0</v>
      </c>
      <c r="D250" s="422" t="s">
        <v>1307</v>
      </c>
      <c r="E250" s="432"/>
      <c r="F250" s="377" t="s">
        <v>176</v>
      </c>
      <c r="G250" s="377" t="s">
        <v>600</v>
      </c>
      <c r="H250" s="377" t="s">
        <v>1977</v>
      </c>
      <c r="I250" s="442"/>
      <c r="J250" s="442">
        <v>1000000</v>
      </c>
      <c r="K250" s="471">
        <v>0</v>
      </c>
      <c r="L250" s="442">
        <v>1000000</v>
      </c>
      <c r="M250" s="378">
        <v>0</v>
      </c>
      <c r="N250" s="363"/>
      <c r="O250" s="405"/>
      <c r="P250" s="366"/>
      <c r="Q250" s="371"/>
    </row>
    <row r="251" spans="1:17" ht="39.950000000000003" customHeight="1">
      <c r="A251">
        <f t="shared" si="30"/>
        <v>0</v>
      </c>
      <c r="B251" s="362"/>
      <c r="C251" s="362"/>
      <c r="D251" s="422" t="s">
        <v>1986</v>
      </c>
      <c r="E251" s="432"/>
      <c r="F251" s="377" t="s">
        <v>177</v>
      </c>
      <c r="G251" s="377" t="s">
        <v>600</v>
      </c>
      <c r="H251" s="377" t="s">
        <v>1977</v>
      </c>
      <c r="I251" s="442"/>
      <c r="J251" s="442">
        <v>2000000</v>
      </c>
      <c r="K251" s="471">
        <v>0</v>
      </c>
      <c r="L251" s="442">
        <v>1999132.98</v>
      </c>
      <c r="M251" s="378">
        <f>J251-L251</f>
        <v>867.02000000001863</v>
      </c>
      <c r="N251" s="363"/>
      <c r="O251" s="405"/>
      <c r="P251" s="366"/>
      <c r="Q251" s="371"/>
    </row>
    <row r="252" spans="1:17" ht="39.950000000000003" customHeight="1">
      <c r="A252">
        <f t="shared" si="30"/>
        <v>1</v>
      </c>
      <c r="B252" s="362">
        <v>2016</v>
      </c>
      <c r="C252" s="362">
        <v>2019</v>
      </c>
      <c r="D252" s="422"/>
      <c r="E252" s="432" t="s">
        <v>1534</v>
      </c>
      <c r="F252" s="361" t="s">
        <v>703</v>
      </c>
      <c r="G252" s="361" t="s">
        <v>704</v>
      </c>
      <c r="H252" s="361" t="s">
        <v>1977</v>
      </c>
      <c r="I252" s="369">
        <v>51833000</v>
      </c>
      <c r="J252" s="369">
        <f>J253+J254+J255</f>
        <v>3000000</v>
      </c>
      <c r="K252" s="470">
        <f>I252*15/100</f>
        <v>7774950</v>
      </c>
      <c r="L252" s="369">
        <f>L253+L254+L255</f>
        <v>2000000</v>
      </c>
      <c r="M252" s="363">
        <f>J252-L252</f>
        <v>1000000</v>
      </c>
      <c r="N252" s="363">
        <f>I252-J252</f>
        <v>48833000</v>
      </c>
      <c r="O252" s="405"/>
      <c r="P252" s="375"/>
      <c r="Q252" s="376" t="s">
        <v>1778</v>
      </c>
    </row>
    <row r="253" spans="1:17" ht="39.950000000000003" customHeight="1">
      <c r="A253">
        <f t="shared" si="30"/>
        <v>0</v>
      </c>
      <c r="D253" s="422" t="s">
        <v>705</v>
      </c>
      <c r="E253" s="432"/>
      <c r="F253" s="377" t="s">
        <v>176</v>
      </c>
      <c r="G253" s="377" t="s">
        <v>704</v>
      </c>
      <c r="H253" s="377" t="s">
        <v>1977</v>
      </c>
      <c r="I253" s="442"/>
      <c r="J253" s="442">
        <v>1000000</v>
      </c>
      <c r="K253" s="471">
        <v>0</v>
      </c>
      <c r="L253" s="442">
        <v>1000000</v>
      </c>
      <c r="M253" s="378">
        <v>0</v>
      </c>
      <c r="N253" s="363"/>
      <c r="O253" s="405"/>
      <c r="P253" s="366"/>
      <c r="Q253" s="371"/>
    </row>
    <row r="254" spans="1:17" ht="39.950000000000003" customHeight="1">
      <c r="A254">
        <f t="shared" si="30"/>
        <v>0</v>
      </c>
      <c r="B254" s="362"/>
      <c r="C254" s="362"/>
      <c r="D254" s="422" t="s">
        <v>1987</v>
      </c>
      <c r="E254" s="432"/>
      <c r="F254" s="377" t="s">
        <v>177</v>
      </c>
      <c r="G254" s="377" t="s">
        <v>704</v>
      </c>
      <c r="H254" s="377" t="s">
        <v>1977</v>
      </c>
      <c r="I254" s="442"/>
      <c r="J254" s="442">
        <v>1000000</v>
      </c>
      <c r="K254" s="471">
        <v>0</v>
      </c>
      <c r="L254" s="442">
        <v>1000000</v>
      </c>
      <c r="M254" s="378">
        <f>J254-L254</f>
        <v>0</v>
      </c>
      <c r="N254" s="363"/>
      <c r="O254" s="405"/>
      <c r="P254" s="366"/>
      <c r="Q254" s="371"/>
    </row>
    <row r="255" spans="1:17" ht="39.950000000000003" customHeight="1">
      <c r="A255">
        <f t="shared" si="30"/>
        <v>0</v>
      </c>
      <c r="B255" s="362"/>
      <c r="C255" s="362"/>
      <c r="D255" s="422" t="s">
        <v>1988</v>
      </c>
      <c r="E255" s="432"/>
      <c r="F255" s="377" t="s">
        <v>178</v>
      </c>
      <c r="G255" s="377" t="s">
        <v>704</v>
      </c>
      <c r="H255" s="377" t="s">
        <v>1977</v>
      </c>
      <c r="I255" s="442"/>
      <c r="J255" s="442">
        <v>1000000</v>
      </c>
      <c r="K255" s="471">
        <v>0</v>
      </c>
      <c r="L255" s="442">
        <v>0</v>
      </c>
      <c r="M255" s="378">
        <f>J255-L255</f>
        <v>1000000</v>
      </c>
      <c r="N255" s="363"/>
      <c r="O255" s="405"/>
      <c r="P255" s="366"/>
      <c r="Q255" s="371"/>
    </row>
    <row r="256" spans="1:17" ht="39.950000000000003" customHeight="1">
      <c r="A256">
        <f t="shared" si="30"/>
        <v>1</v>
      </c>
      <c r="B256" s="362">
        <v>2015</v>
      </c>
      <c r="C256" s="362">
        <v>2016</v>
      </c>
      <c r="D256" s="422"/>
      <c r="E256" s="432" t="s">
        <v>1431</v>
      </c>
      <c r="F256" s="361" t="s">
        <v>748</v>
      </c>
      <c r="G256" s="361" t="s">
        <v>749</v>
      </c>
      <c r="H256" s="361" t="s">
        <v>1977</v>
      </c>
      <c r="I256" s="369">
        <v>6182775</v>
      </c>
      <c r="J256" s="369">
        <f>J257+J258+J259+J260</f>
        <v>5249114</v>
      </c>
      <c r="K256" s="470">
        <f>I256*15/100</f>
        <v>927416.25</v>
      </c>
      <c r="L256" s="369">
        <f>L257+L258+L259+L260</f>
        <v>4940446.83</v>
      </c>
      <c r="M256" s="363">
        <f>J256-L256</f>
        <v>308667.16999999993</v>
      </c>
      <c r="N256" s="363">
        <f>I256-J256</f>
        <v>933661</v>
      </c>
      <c r="O256" s="405" t="s">
        <v>1872</v>
      </c>
      <c r="P256" s="375" t="s">
        <v>1937</v>
      </c>
      <c r="Q256" s="371"/>
    </row>
    <row r="257" spans="1:17" ht="39.950000000000003" customHeight="1">
      <c r="A257">
        <f t="shared" si="30"/>
        <v>0</v>
      </c>
      <c r="D257" s="422" t="s">
        <v>750</v>
      </c>
      <c r="E257" s="432"/>
      <c r="F257" s="377" t="s">
        <v>176</v>
      </c>
      <c r="G257" s="377" t="s">
        <v>749</v>
      </c>
      <c r="H257" s="377" t="s">
        <v>1977</v>
      </c>
      <c r="I257" s="442"/>
      <c r="J257" s="442">
        <v>500000</v>
      </c>
      <c r="K257" s="471">
        <v>0</v>
      </c>
      <c r="L257" s="442">
        <v>500000</v>
      </c>
      <c r="M257" s="378">
        <v>0</v>
      </c>
      <c r="N257" s="363"/>
      <c r="O257" s="405"/>
      <c r="P257" s="366"/>
      <c r="Q257" s="371"/>
    </row>
    <row r="258" spans="1:17" ht="39.950000000000003" customHeight="1">
      <c r="A258">
        <f t="shared" si="30"/>
        <v>0</v>
      </c>
      <c r="B258" s="362"/>
      <c r="C258" s="362"/>
      <c r="D258" s="422" t="s">
        <v>751</v>
      </c>
      <c r="E258" s="432"/>
      <c r="F258" s="377" t="s">
        <v>177</v>
      </c>
      <c r="G258" s="377" t="s">
        <v>749</v>
      </c>
      <c r="H258" s="377" t="s">
        <v>1977</v>
      </c>
      <c r="I258" s="442"/>
      <c r="J258" s="442">
        <v>1000000</v>
      </c>
      <c r="K258" s="471">
        <v>0</v>
      </c>
      <c r="L258" s="442">
        <v>1000000</v>
      </c>
      <c r="M258" s="378">
        <v>0</v>
      </c>
      <c r="N258" s="363"/>
      <c r="O258" s="405"/>
      <c r="P258" s="366"/>
      <c r="Q258" s="371"/>
    </row>
    <row r="259" spans="1:17" ht="39.950000000000003" customHeight="1">
      <c r="A259">
        <f t="shared" si="30"/>
        <v>0</v>
      </c>
      <c r="B259" s="362"/>
      <c r="C259" s="362"/>
      <c r="D259" s="422" t="s">
        <v>752</v>
      </c>
      <c r="E259" s="432"/>
      <c r="F259" s="377" t="s">
        <v>178</v>
      </c>
      <c r="G259" s="377" t="s">
        <v>749</v>
      </c>
      <c r="H259" s="377" t="s">
        <v>1977</v>
      </c>
      <c r="I259" s="442"/>
      <c r="J259" s="442">
        <v>2000000</v>
      </c>
      <c r="K259" s="471">
        <v>0</v>
      </c>
      <c r="L259" s="442">
        <v>2000000</v>
      </c>
      <c r="M259" s="378">
        <f>J259-L259</f>
        <v>0</v>
      </c>
      <c r="N259" s="363"/>
      <c r="O259" s="405"/>
      <c r="P259" s="366"/>
      <c r="Q259" s="371"/>
    </row>
    <row r="260" spans="1:17" ht="39.950000000000003" customHeight="1">
      <c r="A260">
        <f t="shared" ref="A260:A323" si="38">IF(B260&lt;&gt;0,1,0)</f>
        <v>0</v>
      </c>
      <c r="B260" s="362"/>
      <c r="C260" s="362"/>
      <c r="D260" s="422" t="s">
        <v>1264</v>
      </c>
      <c r="E260" s="432"/>
      <c r="F260" s="377" t="s">
        <v>187</v>
      </c>
      <c r="G260" s="377" t="s">
        <v>749</v>
      </c>
      <c r="H260" s="377" t="s">
        <v>1977</v>
      </c>
      <c r="I260" s="442"/>
      <c r="J260" s="442">
        <v>1749114</v>
      </c>
      <c r="K260" s="471">
        <v>0</v>
      </c>
      <c r="L260" s="442">
        <v>1440446.83</v>
      </c>
      <c r="M260" s="378">
        <v>308667.16999999993</v>
      </c>
      <c r="N260" s="363"/>
      <c r="O260" s="405"/>
      <c r="P260" s="375" t="s">
        <v>1989</v>
      </c>
      <c r="Q260" s="371"/>
    </row>
    <row r="261" spans="1:17" ht="39.950000000000003" customHeight="1">
      <c r="A261">
        <f t="shared" si="38"/>
        <v>1</v>
      </c>
      <c r="B261" s="362">
        <v>2014</v>
      </c>
      <c r="C261" s="362">
        <v>2018</v>
      </c>
      <c r="D261" s="422"/>
      <c r="E261" s="432" t="s">
        <v>1432</v>
      </c>
      <c r="F261" s="361" t="s">
        <v>1990</v>
      </c>
      <c r="G261" s="361" t="s">
        <v>757</v>
      </c>
      <c r="H261" s="361" t="s">
        <v>1977</v>
      </c>
      <c r="I261" s="369">
        <v>19460524.109999999</v>
      </c>
      <c r="J261" s="369">
        <v>6500000</v>
      </c>
      <c r="K261" s="470">
        <v>2919078.6164999995</v>
      </c>
      <c r="L261" s="369">
        <v>6250000</v>
      </c>
      <c r="M261" s="363">
        <v>250000</v>
      </c>
      <c r="N261" s="363">
        <v>12960524.109999999</v>
      </c>
      <c r="O261" s="405"/>
      <c r="P261" s="375"/>
      <c r="Q261" s="376" t="s">
        <v>1782</v>
      </c>
    </row>
    <row r="262" spans="1:17" ht="39.950000000000003" customHeight="1">
      <c r="A262">
        <f t="shared" si="38"/>
        <v>0</v>
      </c>
      <c r="D262" s="422" t="s">
        <v>758</v>
      </c>
      <c r="E262" s="432"/>
      <c r="F262" s="377" t="s">
        <v>176</v>
      </c>
      <c r="G262" s="377" t="s">
        <v>757</v>
      </c>
      <c r="H262" s="377" t="s">
        <v>1977</v>
      </c>
      <c r="I262" s="442"/>
      <c r="J262" s="442">
        <v>500000</v>
      </c>
      <c r="K262" s="471">
        <v>0</v>
      </c>
      <c r="L262" s="442">
        <v>500000</v>
      </c>
      <c r="M262" s="378">
        <v>0</v>
      </c>
      <c r="N262" s="363"/>
      <c r="O262" s="405"/>
      <c r="P262" s="366"/>
      <c r="Q262" s="371"/>
    </row>
    <row r="263" spans="1:17" ht="39.950000000000003" customHeight="1">
      <c r="A263">
        <f t="shared" si="38"/>
        <v>0</v>
      </c>
      <c r="B263" s="362"/>
      <c r="C263" s="362"/>
      <c r="D263" s="422" t="s">
        <v>759</v>
      </c>
      <c r="E263" s="432"/>
      <c r="F263" s="377" t="s">
        <v>177</v>
      </c>
      <c r="G263" s="377" t="s">
        <v>757</v>
      </c>
      <c r="H263" s="377" t="s">
        <v>1977</v>
      </c>
      <c r="I263" s="442"/>
      <c r="J263" s="442">
        <v>1000000</v>
      </c>
      <c r="K263" s="471">
        <v>0</v>
      </c>
      <c r="L263" s="442">
        <v>1000000</v>
      </c>
      <c r="M263" s="378">
        <v>0</v>
      </c>
      <c r="N263" s="363"/>
      <c r="O263" s="405"/>
      <c r="P263" s="366"/>
      <c r="Q263" s="371"/>
    </row>
    <row r="264" spans="1:17" ht="39.950000000000003" customHeight="1">
      <c r="A264">
        <f t="shared" si="38"/>
        <v>0</v>
      </c>
      <c r="B264" s="362"/>
      <c r="C264" s="362"/>
      <c r="D264" s="422" t="s">
        <v>760</v>
      </c>
      <c r="E264" s="432"/>
      <c r="F264" s="377" t="s">
        <v>178</v>
      </c>
      <c r="G264" s="377" t="s">
        <v>757</v>
      </c>
      <c r="H264" s="377" t="s">
        <v>1977</v>
      </c>
      <c r="I264" s="442"/>
      <c r="J264" s="442">
        <v>2000000</v>
      </c>
      <c r="K264" s="471">
        <v>0</v>
      </c>
      <c r="L264" s="442">
        <v>2000000</v>
      </c>
      <c r="M264" s="378">
        <v>0</v>
      </c>
      <c r="N264" s="363"/>
      <c r="O264" s="405"/>
      <c r="P264" s="366"/>
      <c r="Q264" s="371"/>
    </row>
    <row r="265" spans="1:17" ht="39.950000000000003" customHeight="1">
      <c r="A265">
        <f t="shared" si="38"/>
        <v>0</v>
      </c>
      <c r="B265" s="362"/>
      <c r="C265" s="362"/>
      <c r="D265" s="422" t="s">
        <v>1262</v>
      </c>
      <c r="E265" s="432"/>
      <c r="F265" s="377" t="s">
        <v>187</v>
      </c>
      <c r="G265" s="377" t="s">
        <v>757</v>
      </c>
      <c r="H265" s="377" t="s">
        <v>1977</v>
      </c>
      <c r="I265" s="442"/>
      <c r="J265" s="442">
        <v>1000000</v>
      </c>
      <c r="K265" s="471">
        <v>0</v>
      </c>
      <c r="L265" s="442">
        <v>1000000</v>
      </c>
      <c r="M265" s="378">
        <v>0</v>
      </c>
      <c r="N265" s="363"/>
      <c r="O265" s="405"/>
      <c r="P265" s="366"/>
      <c r="Q265" s="371"/>
    </row>
    <row r="266" spans="1:17" ht="39.950000000000003" customHeight="1">
      <c r="A266">
        <f t="shared" si="38"/>
        <v>0</v>
      </c>
      <c r="B266" s="362"/>
      <c r="C266" s="362"/>
      <c r="D266" s="422" t="s">
        <v>761</v>
      </c>
      <c r="E266" s="432"/>
      <c r="F266" s="377" t="s">
        <v>236</v>
      </c>
      <c r="G266" s="377" t="s">
        <v>757</v>
      </c>
      <c r="H266" s="377" t="s">
        <v>1977</v>
      </c>
      <c r="I266" s="442"/>
      <c r="J266" s="442">
        <v>2000000</v>
      </c>
      <c r="K266" s="471">
        <v>0</v>
      </c>
      <c r="L266" s="442">
        <v>2000000</v>
      </c>
      <c r="M266" s="378">
        <f>J266-L266</f>
        <v>0</v>
      </c>
      <c r="N266" s="363"/>
      <c r="O266" s="405"/>
      <c r="P266" s="366"/>
      <c r="Q266" s="371"/>
    </row>
    <row r="267" spans="1:17" ht="39.950000000000003" customHeight="1">
      <c r="A267">
        <f t="shared" si="38"/>
        <v>0</v>
      </c>
      <c r="B267" s="362"/>
      <c r="C267" s="362"/>
      <c r="D267" s="422" t="s">
        <v>1991</v>
      </c>
      <c r="E267" s="432"/>
      <c r="F267" s="377" t="s">
        <v>245</v>
      </c>
      <c r="G267" s="377" t="s">
        <v>757</v>
      </c>
      <c r="H267" s="377" t="s">
        <v>1977</v>
      </c>
      <c r="I267" s="442"/>
      <c r="J267" s="442">
        <v>2000000</v>
      </c>
      <c r="K267" s="471">
        <v>0</v>
      </c>
      <c r="L267" s="442">
        <v>783969.5</v>
      </c>
      <c r="M267" s="378">
        <f>J267-L267</f>
        <v>1216030.5</v>
      </c>
      <c r="N267" s="363"/>
      <c r="O267" s="405"/>
      <c r="P267" s="375"/>
      <c r="Q267" s="371"/>
    </row>
    <row r="268" spans="1:17" ht="39.950000000000003" customHeight="1">
      <c r="A268">
        <f t="shared" si="38"/>
        <v>1</v>
      </c>
      <c r="B268" s="362">
        <v>2014</v>
      </c>
      <c r="C268" s="362">
        <v>2018</v>
      </c>
      <c r="D268" s="422"/>
      <c r="E268" s="432" t="s">
        <v>1379</v>
      </c>
      <c r="F268" s="361" t="s">
        <v>1992</v>
      </c>
      <c r="G268" s="361" t="s">
        <v>980</v>
      </c>
      <c r="H268" s="361" t="s">
        <v>1977</v>
      </c>
      <c r="I268" s="369">
        <v>12409685</v>
      </c>
      <c r="J268" s="369">
        <v>11580744</v>
      </c>
      <c r="K268" s="470">
        <v>1861452.75</v>
      </c>
      <c r="L268" s="369">
        <v>8279751.9900000002</v>
      </c>
      <c r="M268" s="363">
        <v>3300992.01</v>
      </c>
      <c r="N268" s="363">
        <v>828941</v>
      </c>
      <c r="O268" s="405"/>
      <c r="P268" s="366"/>
      <c r="Q268" s="371"/>
    </row>
    <row r="269" spans="1:17" ht="39.950000000000003" customHeight="1">
      <c r="A269">
        <f t="shared" si="38"/>
        <v>0</v>
      </c>
      <c r="B269" s="362"/>
      <c r="C269" s="362"/>
      <c r="D269" s="422" t="s">
        <v>981</v>
      </c>
      <c r="E269" s="432"/>
      <c r="F269" s="377" t="s">
        <v>176</v>
      </c>
      <c r="G269" s="377" t="s">
        <v>980</v>
      </c>
      <c r="H269" s="377" t="s">
        <v>1977</v>
      </c>
      <c r="I269" s="442"/>
      <c r="J269" s="442">
        <v>1000000</v>
      </c>
      <c r="K269" s="471">
        <v>0</v>
      </c>
      <c r="L269" s="442">
        <v>999975.29</v>
      </c>
      <c r="M269" s="378">
        <v>24.709999999962747</v>
      </c>
      <c r="N269" s="378"/>
      <c r="O269" s="405"/>
      <c r="P269" s="366"/>
      <c r="Q269" s="371"/>
    </row>
    <row r="270" spans="1:17" ht="39.950000000000003" customHeight="1">
      <c r="A270">
        <f t="shared" si="38"/>
        <v>0</v>
      </c>
      <c r="B270" s="362"/>
      <c r="C270" s="362"/>
      <c r="D270" s="422" t="s">
        <v>982</v>
      </c>
      <c r="E270" s="432"/>
      <c r="F270" s="377" t="s">
        <v>177</v>
      </c>
      <c r="G270" s="377" t="s">
        <v>980</v>
      </c>
      <c r="H270" s="377" t="s">
        <v>1977</v>
      </c>
      <c r="I270" s="442"/>
      <c r="J270" s="442">
        <v>2000000</v>
      </c>
      <c r="K270" s="471">
        <v>0</v>
      </c>
      <c r="L270" s="442">
        <v>2000000</v>
      </c>
      <c r="M270" s="378">
        <v>0</v>
      </c>
      <c r="N270" s="378"/>
      <c r="O270" s="405"/>
      <c r="P270" s="366"/>
      <c r="Q270" s="371"/>
    </row>
    <row r="271" spans="1:17" ht="39.950000000000003" customHeight="1">
      <c r="A271">
        <f t="shared" si="38"/>
        <v>0</v>
      </c>
      <c r="B271" s="362"/>
      <c r="C271" s="362"/>
      <c r="D271" s="422" t="s">
        <v>983</v>
      </c>
      <c r="E271" s="432"/>
      <c r="F271" s="377" t="s">
        <v>178</v>
      </c>
      <c r="G271" s="377" t="s">
        <v>980</v>
      </c>
      <c r="H271" s="377" t="s">
        <v>1977</v>
      </c>
      <c r="I271" s="442"/>
      <c r="J271" s="442">
        <v>2000000</v>
      </c>
      <c r="K271" s="471">
        <v>0</v>
      </c>
      <c r="L271" s="442">
        <v>2000000</v>
      </c>
      <c r="M271" s="378">
        <v>0</v>
      </c>
      <c r="N271" s="378"/>
      <c r="O271" s="405"/>
      <c r="P271" s="366"/>
      <c r="Q271" s="371"/>
    </row>
    <row r="272" spans="1:17" ht="39.950000000000003" customHeight="1">
      <c r="A272">
        <f t="shared" si="38"/>
        <v>0</v>
      </c>
      <c r="B272" s="362"/>
      <c r="C272" s="362"/>
      <c r="D272" s="422" t="s">
        <v>1229</v>
      </c>
      <c r="E272" s="432"/>
      <c r="F272" s="377" t="s">
        <v>187</v>
      </c>
      <c r="G272" s="377" t="s">
        <v>980</v>
      </c>
      <c r="H272" s="377" t="s">
        <v>1977</v>
      </c>
      <c r="I272" s="442"/>
      <c r="J272" s="442">
        <v>2000000</v>
      </c>
      <c r="K272" s="471">
        <v>0</v>
      </c>
      <c r="L272" s="442">
        <v>2000000</v>
      </c>
      <c r="M272" s="378">
        <v>0</v>
      </c>
      <c r="N272" s="378"/>
      <c r="O272" s="405"/>
      <c r="P272" s="366"/>
      <c r="Q272" s="371"/>
    </row>
    <row r="273" spans="1:17" ht="39.950000000000003" customHeight="1">
      <c r="A273">
        <f t="shared" si="38"/>
        <v>0</v>
      </c>
      <c r="B273" s="362"/>
      <c r="C273" s="362"/>
      <c r="D273" s="422" t="s">
        <v>984</v>
      </c>
      <c r="E273" s="432"/>
      <c r="F273" s="377" t="s">
        <v>236</v>
      </c>
      <c r="G273" s="377" t="s">
        <v>980</v>
      </c>
      <c r="H273" s="377" t="s">
        <v>1977</v>
      </c>
      <c r="I273" s="442"/>
      <c r="J273" s="442">
        <v>1000000</v>
      </c>
      <c r="K273" s="471">
        <v>0</v>
      </c>
      <c r="L273" s="442">
        <v>921702.3</v>
      </c>
      <c r="M273" s="378">
        <v>78297.699999999953</v>
      </c>
      <c r="N273" s="378"/>
      <c r="O273" s="405"/>
      <c r="P273" s="366"/>
      <c r="Q273" s="371"/>
    </row>
    <row r="274" spans="1:17" ht="39.950000000000003" customHeight="1">
      <c r="A274">
        <f t="shared" si="38"/>
        <v>0</v>
      </c>
      <c r="B274" s="362"/>
      <c r="C274" s="362"/>
      <c r="D274" s="422" t="s">
        <v>1993</v>
      </c>
      <c r="E274" s="432"/>
      <c r="F274" s="377" t="s">
        <v>245</v>
      </c>
      <c r="G274" s="377" t="s">
        <v>980</v>
      </c>
      <c r="H274" s="377" t="s">
        <v>1977</v>
      </c>
      <c r="I274" s="442"/>
      <c r="J274" s="442">
        <v>3580744</v>
      </c>
      <c r="K274" s="471">
        <v>0</v>
      </c>
      <c r="L274" s="442">
        <v>358074.4</v>
      </c>
      <c r="M274" s="378">
        <v>3222669.6</v>
      </c>
      <c r="N274" s="378"/>
      <c r="O274" s="405"/>
      <c r="P274" s="406" t="s">
        <v>1890</v>
      </c>
      <c r="Q274" s="371"/>
    </row>
    <row r="275" spans="1:17" ht="39.950000000000003" customHeight="1">
      <c r="A275">
        <f t="shared" si="38"/>
        <v>1</v>
      </c>
      <c r="B275" s="362">
        <v>2015</v>
      </c>
      <c r="C275" s="362">
        <v>2015</v>
      </c>
      <c r="D275" s="419"/>
      <c r="E275" s="431" t="s">
        <v>1353</v>
      </c>
      <c r="F275" s="361" t="s">
        <v>1164</v>
      </c>
      <c r="G275" s="361" t="s">
        <v>152</v>
      </c>
      <c r="H275" s="361" t="s">
        <v>1353</v>
      </c>
      <c r="I275" s="440">
        <v>17553401</v>
      </c>
      <c r="J275" s="367">
        <f>J276</f>
        <v>2000000</v>
      </c>
      <c r="K275" s="470">
        <f t="shared" ref="K275:K283" si="39">I275*15/100</f>
        <v>2633010.15</v>
      </c>
      <c r="L275" s="367">
        <f>L276</f>
        <v>200000</v>
      </c>
      <c r="M275" s="363">
        <f t="shared" ref="M275:M283" si="40">J275-L275</f>
        <v>1800000</v>
      </c>
      <c r="N275" s="372">
        <f>I275-J275</f>
        <v>15553401</v>
      </c>
      <c r="O275" s="374" t="s">
        <v>1872</v>
      </c>
      <c r="P275" s="381"/>
      <c r="Q275" s="376"/>
    </row>
    <row r="276" spans="1:17" ht="39.950000000000003" customHeight="1">
      <c r="A276">
        <f t="shared" si="38"/>
        <v>0</v>
      </c>
      <c r="B276" s="362"/>
      <c r="C276" s="362"/>
      <c r="D276" s="422" t="s">
        <v>166</v>
      </c>
      <c r="E276" s="431"/>
      <c r="F276" s="377" t="s">
        <v>176</v>
      </c>
      <c r="G276" s="377" t="s">
        <v>152</v>
      </c>
      <c r="H276" s="377" t="s">
        <v>1353</v>
      </c>
      <c r="I276" s="439"/>
      <c r="J276" s="442">
        <v>2000000</v>
      </c>
      <c r="K276" s="471">
        <f t="shared" si="39"/>
        <v>0</v>
      </c>
      <c r="L276" s="442">
        <v>200000</v>
      </c>
      <c r="M276" s="378">
        <f t="shared" si="40"/>
        <v>1800000</v>
      </c>
      <c r="N276" s="379"/>
      <c r="O276" s="382"/>
      <c r="P276" s="375" t="s">
        <v>1994</v>
      </c>
      <c r="Q276" s="371"/>
    </row>
    <row r="277" spans="1:17" ht="39.950000000000003" customHeight="1">
      <c r="A277">
        <f t="shared" si="38"/>
        <v>1</v>
      </c>
      <c r="B277" s="362">
        <v>2014</v>
      </c>
      <c r="C277" s="362">
        <v>2016</v>
      </c>
      <c r="D277" s="422"/>
      <c r="E277" s="432" t="s">
        <v>1353</v>
      </c>
      <c r="F277" s="361" t="s">
        <v>1995</v>
      </c>
      <c r="G277" s="361" t="s">
        <v>446</v>
      </c>
      <c r="H277" s="361" t="s">
        <v>1353</v>
      </c>
      <c r="I277" s="369">
        <v>1652695</v>
      </c>
      <c r="J277" s="369">
        <f>SUM(J278:J279)</f>
        <v>1317280</v>
      </c>
      <c r="K277" s="470">
        <f t="shared" si="39"/>
        <v>247904.25</v>
      </c>
      <c r="L277" s="369">
        <f>SUM(L278:L279)</f>
        <v>1217000</v>
      </c>
      <c r="M277" s="363">
        <f t="shared" si="40"/>
        <v>100280</v>
      </c>
      <c r="N277" s="363">
        <f>I277-J277</f>
        <v>335415</v>
      </c>
      <c r="O277" s="374"/>
      <c r="P277" s="366" t="s">
        <v>1778</v>
      </c>
      <c r="Q277" s="376"/>
    </row>
    <row r="278" spans="1:17" ht="39.950000000000003" customHeight="1">
      <c r="A278">
        <f t="shared" si="38"/>
        <v>0</v>
      </c>
      <c r="B278" s="362"/>
      <c r="C278" s="362"/>
      <c r="D278" s="422" t="s">
        <v>447</v>
      </c>
      <c r="E278" s="432"/>
      <c r="F278" s="377" t="s">
        <v>176</v>
      </c>
      <c r="G278" s="377" t="s">
        <v>446</v>
      </c>
      <c r="H278" s="377" t="s">
        <v>1353</v>
      </c>
      <c r="I278" s="442"/>
      <c r="J278" s="442">
        <v>317280</v>
      </c>
      <c r="K278" s="471">
        <f t="shared" si="39"/>
        <v>0</v>
      </c>
      <c r="L278" s="442">
        <v>317000</v>
      </c>
      <c r="M278" s="378">
        <f t="shared" si="40"/>
        <v>280</v>
      </c>
      <c r="N278" s="378"/>
      <c r="O278" s="382"/>
      <c r="P278" s="381"/>
      <c r="Q278" s="371"/>
    </row>
    <row r="279" spans="1:17" ht="39.950000000000003" customHeight="1">
      <c r="A279">
        <f t="shared" si="38"/>
        <v>0</v>
      </c>
      <c r="B279" s="362"/>
      <c r="C279" s="362"/>
      <c r="D279" s="422" t="s">
        <v>448</v>
      </c>
      <c r="E279" s="432"/>
      <c r="F279" s="377" t="s">
        <v>371</v>
      </c>
      <c r="G279" s="377" t="s">
        <v>446</v>
      </c>
      <c r="H279" s="377" t="s">
        <v>1353</v>
      </c>
      <c r="I279" s="442"/>
      <c r="J279" s="442">
        <v>1000000</v>
      </c>
      <c r="K279" s="471">
        <f t="shared" si="39"/>
        <v>0</v>
      </c>
      <c r="L279" s="442">
        <v>900000</v>
      </c>
      <c r="M279" s="378">
        <f t="shared" si="40"/>
        <v>100000</v>
      </c>
      <c r="N279" s="378"/>
      <c r="O279" s="382"/>
      <c r="P279" s="375" t="s">
        <v>1996</v>
      </c>
      <c r="Q279" s="371"/>
    </row>
    <row r="280" spans="1:17" ht="39.950000000000003" customHeight="1">
      <c r="A280">
        <f t="shared" si="38"/>
        <v>1</v>
      </c>
      <c r="B280" s="362">
        <v>2016</v>
      </c>
      <c r="C280" s="362">
        <v>2016</v>
      </c>
      <c r="D280" s="422"/>
      <c r="E280" s="432" t="s">
        <v>1353</v>
      </c>
      <c r="F280" s="361" t="s">
        <v>618</v>
      </c>
      <c r="G280" s="361" t="s">
        <v>619</v>
      </c>
      <c r="H280" s="361" t="s">
        <v>1353</v>
      </c>
      <c r="I280" s="369">
        <v>884800</v>
      </c>
      <c r="J280" s="369">
        <f>J281</f>
        <v>619360</v>
      </c>
      <c r="K280" s="470">
        <f t="shared" si="39"/>
        <v>132720</v>
      </c>
      <c r="L280" s="369">
        <f>L281</f>
        <v>557424</v>
      </c>
      <c r="M280" s="363">
        <f t="shared" si="40"/>
        <v>61936</v>
      </c>
      <c r="N280" s="363">
        <f>I280-J280</f>
        <v>265440</v>
      </c>
      <c r="O280" s="374"/>
      <c r="P280" s="381"/>
      <c r="Q280" s="376"/>
    </row>
    <row r="281" spans="1:17" ht="39.950000000000003" customHeight="1">
      <c r="A281">
        <f t="shared" si="38"/>
        <v>0</v>
      </c>
      <c r="B281" s="362"/>
      <c r="C281" s="362"/>
      <c r="D281" s="422" t="s">
        <v>1302</v>
      </c>
      <c r="E281" s="432"/>
      <c r="F281" s="377" t="s">
        <v>176</v>
      </c>
      <c r="G281" s="377" t="s">
        <v>619</v>
      </c>
      <c r="H281" s="377" t="s">
        <v>1353</v>
      </c>
      <c r="I281" s="442"/>
      <c r="J281" s="442">
        <v>619360</v>
      </c>
      <c r="K281" s="471">
        <f t="shared" si="39"/>
        <v>0</v>
      </c>
      <c r="L281" s="442">
        <v>557424</v>
      </c>
      <c r="M281" s="378">
        <f t="shared" si="40"/>
        <v>61936</v>
      </c>
      <c r="N281" s="363"/>
      <c r="O281" s="382"/>
      <c r="P281" s="375" t="s">
        <v>1997</v>
      </c>
      <c r="Q281" s="371"/>
    </row>
    <row r="282" spans="1:17" ht="39.950000000000003" customHeight="1">
      <c r="A282">
        <f t="shared" si="38"/>
        <v>1</v>
      </c>
      <c r="B282" s="362">
        <v>2013</v>
      </c>
      <c r="C282" s="362">
        <v>2018</v>
      </c>
      <c r="D282" s="422"/>
      <c r="E282" s="432" t="s">
        <v>1643</v>
      </c>
      <c r="F282" s="361" t="s">
        <v>1050</v>
      </c>
      <c r="G282" s="361" t="s">
        <v>1051</v>
      </c>
      <c r="H282" s="361" t="s">
        <v>1353</v>
      </c>
      <c r="I282" s="369">
        <v>17872607</v>
      </c>
      <c r="J282" s="369">
        <f>J283+J284</f>
        <v>4000000</v>
      </c>
      <c r="K282" s="470">
        <f t="shared" si="39"/>
        <v>2680891.0499999998</v>
      </c>
      <c r="L282" s="369">
        <f>L283+L284</f>
        <v>2363138.31</v>
      </c>
      <c r="M282" s="363">
        <f t="shared" si="40"/>
        <v>1636861.69</v>
      </c>
      <c r="N282" s="363">
        <f>I282-J282</f>
        <v>13872607</v>
      </c>
      <c r="O282" s="374"/>
      <c r="P282" s="381"/>
      <c r="Q282" s="376"/>
    </row>
    <row r="283" spans="1:17" ht="39.950000000000003" customHeight="1">
      <c r="A283">
        <f t="shared" si="38"/>
        <v>0</v>
      </c>
      <c r="D283" s="422" t="s">
        <v>1052</v>
      </c>
      <c r="E283" s="432"/>
      <c r="F283" s="377" t="s">
        <v>176</v>
      </c>
      <c r="G283" s="377" t="s">
        <v>1051</v>
      </c>
      <c r="H283" s="377" t="s">
        <v>1353</v>
      </c>
      <c r="I283" s="442"/>
      <c r="J283" s="442">
        <v>1000000</v>
      </c>
      <c r="K283" s="471">
        <f t="shared" si="39"/>
        <v>0</v>
      </c>
      <c r="L283" s="442">
        <v>1000000</v>
      </c>
      <c r="M283" s="378">
        <f t="shared" si="40"/>
        <v>0</v>
      </c>
      <c r="N283" s="378"/>
      <c r="O283" s="382"/>
      <c r="P283" s="375"/>
      <c r="Q283" s="371"/>
    </row>
    <row r="284" spans="1:17" ht="39.950000000000003" customHeight="1">
      <c r="A284">
        <f t="shared" si="38"/>
        <v>0</v>
      </c>
      <c r="B284" s="362"/>
      <c r="C284" s="362"/>
      <c r="D284" s="422" t="s">
        <v>1998</v>
      </c>
      <c r="E284" s="432"/>
      <c r="F284" s="377" t="s">
        <v>177</v>
      </c>
      <c r="G284" s="377" t="s">
        <v>1051</v>
      </c>
      <c r="H284" s="377" t="s">
        <v>1353</v>
      </c>
      <c r="I284" s="442"/>
      <c r="J284" s="442">
        <v>3000000</v>
      </c>
      <c r="K284" s="471">
        <v>0</v>
      </c>
      <c r="L284" s="442">
        <v>1363138.31</v>
      </c>
      <c r="M284" s="378">
        <f>J284-L284</f>
        <v>1636861.69</v>
      </c>
      <c r="N284" s="378"/>
      <c r="O284" s="382"/>
      <c r="P284" s="375" t="s">
        <v>1999</v>
      </c>
      <c r="Q284" s="371"/>
    </row>
    <row r="285" spans="1:17" ht="39.950000000000003" customHeight="1">
      <c r="A285">
        <f t="shared" si="38"/>
        <v>1</v>
      </c>
      <c r="B285" s="362">
        <v>2015</v>
      </c>
      <c r="C285" s="362">
        <v>2018</v>
      </c>
      <c r="D285" s="422"/>
      <c r="E285" s="432" t="s">
        <v>1644</v>
      </c>
      <c r="F285" s="361" t="s">
        <v>1089</v>
      </c>
      <c r="G285" s="361" t="s">
        <v>1090</v>
      </c>
      <c r="H285" s="361" t="s">
        <v>1353</v>
      </c>
      <c r="I285" s="369">
        <v>7239514</v>
      </c>
      <c r="J285" s="369">
        <f>J286+J287+J288</f>
        <v>6438447</v>
      </c>
      <c r="K285" s="470">
        <f t="shared" ref="K285:K287" si="41">I285*15/100</f>
        <v>1085927.1000000001</v>
      </c>
      <c r="L285" s="369">
        <f>L286+L287+L288</f>
        <v>4795136.88</v>
      </c>
      <c r="M285" s="363">
        <f t="shared" ref="M285:M287" si="42">J285-L285</f>
        <v>1643310.12</v>
      </c>
      <c r="N285" s="363">
        <f>I285-J285</f>
        <v>801067</v>
      </c>
      <c r="O285" s="374"/>
      <c r="P285" s="381"/>
      <c r="Q285" s="376"/>
    </row>
    <row r="286" spans="1:17" ht="39.950000000000003" customHeight="1">
      <c r="A286">
        <f t="shared" si="38"/>
        <v>0</v>
      </c>
      <c r="D286" s="422" t="s">
        <v>1091</v>
      </c>
      <c r="E286" s="432"/>
      <c r="F286" s="377" t="s">
        <v>176</v>
      </c>
      <c r="G286" s="377" t="s">
        <v>1090</v>
      </c>
      <c r="H286" s="377" t="s">
        <v>1353</v>
      </c>
      <c r="I286" s="442"/>
      <c r="J286" s="442">
        <v>2000000</v>
      </c>
      <c r="K286" s="471">
        <f t="shared" si="41"/>
        <v>0</v>
      </c>
      <c r="L286" s="442">
        <v>1999915.05</v>
      </c>
      <c r="M286" s="378">
        <f t="shared" si="42"/>
        <v>84.949999999953434</v>
      </c>
      <c r="N286" s="378"/>
      <c r="O286" s="382"/>
      <c r="P286" s="375"/>
      <c r="Q286" s="371"/>
    </row>
    <row r="287" spans="1:17" ht="39.950000000000003" customHeight="1">
      <c r="A287">
        <f t="shared" si="38"/>
        <v>0</v>
      </c>
      <c r="B287" s="362"/>
      <c r="C287" s="362"/>
      <c r="D287" s="422" t="s">
        <v>1209</v>
      </c>
      <c r="E287" s="432"/>
      <c r="F287" s="377" t="s">
        <v>177</v>
      </c>
      <c r="G287" s="377" t="s">
        <v>1090</v>
      </c>
      <c r="H287" s="377" t="s">
        <v>1353</v>
      </c>
      <c r="I287" s="442"/>
      <c r="J287" s="442">
        <v>2000000</v>
      </c>
      <c r="K287" s="471">
        <f t="shared" si="41"/>
        <v>0</v>
      </c>
      <c r="L287" s="442">
        <v>1999854.8</v>
      </c>
      <c r="M287" s="378">
        <f t="shared" si="42"/>
        <v>145.19999999995343</v>
      </c>
      <c r="N287" s="378"/>
      <c r="O287" s="382"/>
      <c r="P287" s="381"/>
      <c r="Q287" s="371"/>
    </row>
    <row r="288" spans="1:17" ht="39.950000000000003" customHeight="1">
      <c r="A288">
        <f t="shared" si="38"/>
        <v>0</v>
      </c>
      <c r="B288" s="362"/>
      <c r="C288" s="362"/>
      <c r="D288" s="422" t="s">
        <v>2000</v>
      </c>
      <c r="E288" s="432"/>
      <c r="F288" s="377" t="s">
        <v>178</v>
      </c>
      <c r="G288" s="377" t="s">
        <v>1090</v>
      </c>
      <c r="H288" s="377" t="s">
        <v>1353</v>
      </c>
      <c r="I288" s="442"/>
      <c r="J288" s="442">
        <v>2438447</v>
      </c>
      <c r="K288" s="471">
        <v>0</v>
      </c>
      <c r="L288" s="442">
        <v>795367.03</v>
      </c>
      <c r="M288" s="378">
        <f>J288-L288</f>
        <v>1643079.97</v>
      </c>
      <c r="N288" s="378"/>
      <c r="O288" s="382"/>
      <c r="P288" s="375" t="s">
        <v>1999</v>
      </c>
      <c r="Q288" s="371"/>
    </row>
    <row r="289" spans="1:17" ht="39.950000000000003" customHeight="1">
      <c r="A289">
        <f t="shared" si="38"/>
        <v>1</v>
      </c>
      <c r="B289" s="362">
        <v>2014</v>
      </c>
      <c r="C289" s="362">
        <v>2018</v>
      </c>
      <c r="D289" s="422"/>
      <c r="E289" s="432" t="s">
        <v>1510</v>
      </c>
      <c r="F289" s="361" t="s">
        <v>1150</v>
      </c>
      <c r="G289" s="361" t="s">
        <v>1151</v>
      </c>
      <c r="H289" s="361" t="s">
        <v>1353</v>
      </c>
      <c r="I289" s="369">
        <v>29480000</v>
      </c>
      <c r="J289" s="369">
        <f>J290+J291+J292+J293</f>
        <v>8859120</v>
      </c>
      <c r="K289" s="470">
        <f t="shared" ref="K289:K292" si="43">I289*15/100</f>
        <v>4422000</v>
      </c>
      <c r="L289" s="369">
        <f>L290+L291+L292+L293</f>
        <v>8855223.1000000015</v>
      </c>
      <c r="M289" s="363">
        <f t="shared" ref="M289:M292" si="44">J289-L289</f>
        <v>3896.8999999985099</v>
      </c>
      <c r="N289" s="363">
        <f>I289-J289</f>
        <v>20620880</v>
      </c>
      <c r="O289" s="374"/>
      <c r="P289" s="406" t="s">
        <v>2001</v>
      </c>
      <c r="Q289" s="376" t="s">
        <v>1782</v>
      </c>
    </row>
    <row r="290" spans="1:17" ht="39.950000000000003" customHeight="1">
      <c r="A290">
        <f t="shared" si="38"/>
        <v>0</v>
      </c>
      <c r="D290" s="422" t="s">
        <v>1152</v>
      </c>
      <c r="E290" s="432"/>
      <c r="F290" s="377" t="s">
        <v>176</v>
      </c>
      <c r="G290" s="377" t="s">
        <v>1151</v>
      </c>
      <c r="H290" s="377" t="s">
        <v>1353</v>
      </c>
      <c r="I290" s="442"/>
      <c r="J290" s="442">
        <v>500000</v>
      </c>
      <c r="K290" s="471">
        <f t="shared" si="43"/>
        <v>0</v>
      </c>
      <c r="L290" s="442">
        <v>500000</v>
      </c>
      <c r="M290" s="378">
        <f t="shared" si="44"/>
        <v>0</v>
      </c>
      <c r="N290" s="378"/>
      <c r="O290" s="382"/>
      <c r="P290" s="381"/>
      <c r="Q290" s="371"/>
    </row>
    <row r="291" spans="1:17" ht="39.950000000000003" customHeight="1">
      <c r="A291">
        <f t="shared" si="38"/>
        <v>0</v>
      </c>
      <c r="B291" s="362"/>
      <c r="C291" s="362"/>
      <c r="D291" s="422" t="s">
        <v>1153</v>
      </c>
      <c r="E291" s="432"/>
      <c r="F291" s="377" t="s">
        <v>177</v>
      </c>
      <c r="G291" s="377" t="s">
        <v>1151</v>
      </c>
      <c r="H291" s="377" t="s">
        <v>1353</v>
      </c>
      <c r="I291" s="442"/>
      <c r="J291" s="442">
        <v>2000000</v>
      </c>
      <c r="K291" s="471">
        <f t="shared" si="43"/>
        <v>0</v>
      </c>
      <c r="L291" s="442">
        <v>1999962.9</v>
      </c>
      <c r="M291" s="378">
        <f t="shared" si="44"/>
        <v>37.100000000093132</v>
      </c>
      <c r="N291" s="378"/>
      <c r="O291" s="382"/>
      <c r="P291" s="381"/>
      <c r="Q291" s="371"/>
    </row>
    <row r="292" spans="1:17" ht="39.950000000000003" customHeight="1">
      <c r="A292">
        <f t="shared" si="38"/>
        <v>0</v>
      </c>
      <c r="B292" s="362"/>
      <c r="C292" s="362"/>
      <c r="D292" s="422" t="s">
        <v>1198</v>
      </c>
      <c r="E292" s="432"/>
      <c r="F292" s="377" t="s">
        <v>178</v>
      </c>
      <c r="G292" s="377" t="s">
        <v>1151</v>
      </c>
      <c r="H292" s="377" t="s">
        <v>1353</v>
      </c>
      <c r="I292" s="442"/>
      <c r="J292" s="442">
        <v>2000000</v>
      </c>
      <c r="K292" s="471">
        <f t="shared" si="43"/>
        <v>0</v>
      </c>
      <c r="L292" s="442">
        <v>2000000</v>
      </c>
      <c r="M292" s="378">
        <f t="shared" si="44"/>
        <v>0</v>
      </c>
      <c r="N292" s="378"/>
      <c r="O292" s="382"/>
      <c r="P292" s="381"/>
      <c r="Q292" s="371"/>
    </row>
    <row r="293" spans="1:17" ht="39.950000000000003" customHeight="1">
      <c r="A293">
        <f t="shared" si="38"/>
        <v>0</v>
      </c>
      <c r="B293" s="362"/>
      <c r="C293" s="362"/>
      <c r="D293" s="422" t="s">
        <v>2002</v>
      </c>
      <c r="E293" s="432"/>
      <c r="F293" s="377" t="s">
        <v>187</v>
      </c>
      <c r="G293" s="377" t="s">
        <v>1151</v>
      </c>
      <c r="H293" s="377" t="s">
        <v>1353</v>
      </c>
      <c r="I293" s="442"/>
      <c r="J293" s="442">
        <v>4359120</v>
      </c>
      <c r="K293" s="471">
        <v>0</v>
      </c>
      <c r="L293" s="442">
        <v>4355260.2</v>
      </c>
      <c r="M293" s="378">
        <f>J293-L293</f>
        <v>3859.7999999998137</v>
      </c>
      <c r="N293" s="378"/>
      <c r="O293" s="382"/>
      <c r="P293" s="375"/>
      <c r="Q293" s="371"/>
    </row>
    <row r="294" spans="1:17" ht="39.950000000000003" customHeight="1">
      <c r="A294">
        <f t="shared" si="38"/>
        <v>1</v>
      </c>
      <c r="B294" s="362">
        <v>2013</v>
      </c>
      <c r="C294" s="362">
        <v>2018</v>
      </c>
      <c r="D294" s="419"/>
      <c r="E294" s="431" t="s">
        <v>1535</v>
      </c>
      <c r="F294" s="387" t="s">
        <v>2003</v>
      </c>
      <c r="G294" s="387" t="s">
        <v>26</v>
      </c>
      <c r="H294" s="387" t="s">
        <v>1381</v>
      </c>
      <c r="I294" s="438">
        <v>19090415.350000001</v>
      </c>
      <c r="J294" s="367">
        <v>13500000</v>
      </c>
      <c r="K294" s="470">
        <f>I294*15/100</f>
        <v>2863562.3025000002</v>
      </c>
      <c r="L294" s="367">
        <v>11500000.050000001</v>
      </c>
      <c r="M294" s="363">
        <v>1999999.9499999993</v>
      </c>
      <c r="N294" s="372">
        <v>4638039</v>
      </c>
      <c r="O294" s="405"/>
      <c r="P294" s="366"/>
      <c r="Q294" s="376" t="s">
        <v>1782</v>
      </c>
    </row>
    <row r="295" spans="1:17" ht="39.950000000000003" customHeight="1">
      <c r="A295">
        <f t="shared" si="38"/>
        <v>0</v>
      </c>
      <c r="B295" s="362"/>
      <c r="C295" s="362"/>
      <c r="D295" s="423" t="s">
        <v>253</v>
      </c>
      <c r="E295" s="431"/>
      <c r="F295" s="389" t="s">
        <v>176</v>
      </c>
      <c r="G295" s="389" t="s">
        <v>26</v>
      </c>
      <c r="H295" s="389" t="s">
        <v>1381</v>
      </c>
      <c r="I295" s="446"/>
      <c r="J295" s="446">
        <v>500000</v>
      </c>
      <c r="K295" s="471">
        <v>0</v>
      </c>
      <c r="L295" s="445">
        <v>500000</v>
      </c>
      <c r="M295" s="378">
        <v>0</v>
      </c>
      <c r="N295" s="379"/>
      <c r="O295" s="405"/>
      <c r="P295" s="366"/>
      <c r="Q295" s="371"/>
    </row>
    <row r="296" spans="1:17" ht="39.950000000000003" customHeight="1">
      <c r="A296">
        <f t="shared" si="38"/>
        <v>0</v>
      </c>
      <c r="B296" s="362"/>
      <c r="C296" s="362"/>
      <c r="D296" s="423" t="s">
        <v>254</v>
      </c>
      <c r="E296" s="431"/>
      <c r="F296" s="389" t="s">
        <v>177</v>
      </c>
      <c r="G296" s="389" t="s">
        <v>26</v>
      </c>
      <c r="H296" s="389" t="s">
        <v>1381</v>
      </c>
      <c r="I296" s="446"/>
      <c r="J296" s="446">
        <v>3000000</v>
      </c>
      <c r="K296" s="471">
        <v>0</v>
      </c>
      <c r="L296" s="445">
        <v>3000000.05</v>
      </c>
      <c r="M296" s="378">
        <v>-4.9999999813735485E-2</v>
      </c>
      <c r="N296" s="379"/>
      <c r="O296" s="405"/>
      <c r="P296" s="366"/>
      <c r="Q296" s="371"/>
    </row>
    <row r="297" spans="1:17" ht="39.950000000000003" customHeight="1">
      <c r="A297">
        <f t="shared" si="38"/>
        <v>0</v>
      </c>
      <c r="B297" s="362"/>
      <c r="C297" s="362"/>
      <c r="D297" s="423" t="s">
        <v>255</v>
      </c>
      <c r="E297" s="431"/>
      <c r="F297" s="389" t="s">
        <v>178</v>
      </c>
      <c r="G297" s="389" t="s">
        <v>26</v>
      </c>
      <c r="H297" s="389" t="s">
        <v>1381</v>
      </c>
      <c r="I297" s="446"/>
      <c r="J297" s="446">
        <v>3000000</v>
      </c>
      <c r="K297" s="471">
        <v>0</v>
      </c>
      <c r="L297" s="445">
        <v>3000000</v>
      </c>
      <c r="M297" s="378">
        <v>0</v>
      </c>
      <c r="N297" s="379"/>
      <c r="O297" s="405"/>
      <c r="P297" s="366"/>
      <c r="Q297" s="371"/>
    </row>
    <row r="298" spans="1:17" ht="39.950000000000003" customHeight="1">
      <c r="A298">
        <f t="shared" si="38"/>
        <v>0</v>
      </c>
      <c r="B298" s="362"/>
      <c r="C298" s="362"/>
      <c r="D298" s="423" t="s">
        <v>256</v>
      </c>
      <c r="E298" s="431"/>
      <c r="F298" s="389" t="s">
        <v>187</v>
      </c>
      <c r="G298" s="389" t="s">
        <v>26</v>
      </c>
      <c r="H298" s="389" t="s">
        <v>1381</v>
      </c>
      <c r="I298" s="446"/>
      <c r="J298" s="446">
        <v>4000000</v>
      </c>
      <c r="K298" s="471">
        <v>0</v>
      </c>
      <c r="L298" s="445">
        <v>4000000</v>
      </c>
      <c r="M298" s="378">
        <v>0</v>
      </c>
      <c r="N298" s="379"/>
      <c r="O298" s="405"/>
      <c r="P298" s="366"/>
      <c r="Q298" s="371"/>
    </row>
    <row r="299" spans="1:17" ht="39.950000000000003" customHeight="1">
      <c r="A299">
        <f t="shared" si="38"/>
        <v>0</v>
      </c>
      <c r="B299" s="362"/>
      <c r="C299" s="362"/>
      <c r="D299" s="423" t="s">
        <v>59</v>
      </c>
      <c r="E299" s="431"/>
      <c r="F299" s="389" t="s">
        <v>236</v>
      </c>
      <c r="G299" s="389" t="s">
        <v>26</v>
      </c>
      <c r="H299" s="389" t="s">
        <v>1381</v>
      </c>
      <c r="I299" s="446"/>
      <c r="J299" s="446">
        <v>1000000</v>
      </c>
      <c r="K299" s="471">
        <v>0</v>
      </c>
      <c r="L299" s="445">
        <v>1000000</v>
      </c>
      <c r="M299" s="378">
        <v>0</v>
      </c>
      <c r="N299" s="379"/>
      <c r="O299" s="405"/>
      <c r="P299" s="366"/>
      <c r="Q299" s="371"/>
    </row>
    <row r="300" spans="1:17" ht="39.950000000000003" customHeight="1">
      <c r="A300">
        <f t="shared" si="38"/>
        <v>0</v>
      </c>
      <c r="B300" s="362"/>
      <c r="C300" s="362"/>
      <c r="D300" s="423" t="s">
        <v>2004</v>
      </c>
      <c r="E300" s="431"/>
      <c r="F300" s="389" t="s">
        <v>245</v>
      </c>
      <c r="G300" s="389" t="s">
        <v>26</v>
      </c>
      <c r="H300" s="389" t="s">
        <v>1381</v>
      </c>
      <c r="I300" s="446"/>
      <c r="J300" s="446">
        <v>2000000</v>
      </c>
      <c r="K300" s="471">
        <v>0</v>
      </c>
      <c r="L300" s="445">
        <v>0</v>
      </c>
      <c r="M300" s="378">
        <v>2000000</v>
      </c>
      <c r="N300" s="379"/>
      <c r="O300" s="405"/>
      <c r="P300" s="366" t="s">
        <v>1981</v>
      </c>
      <c r="Q300" s="371"/>
    </row>
    <row r="301" spans="1:17" ht="39.950000000000003" customHeight="1">
      <c r="A301">
        <f t="shared" si="38"/>
        <v>1</v>
      </c>
      <c r="B301" s="362">
        <v>2015</v>
      </c>
      <c r="C301" s="362">
        <v>2019</v>
      </c>
      <c r="D301" s="419"/>
      <c r="E301" s="431" t="s">
        <v>1536</v>
      </c>
      <c r="F301" s="361" t="s">
        <v>1182</v>
      </c>
      <c r="G301" s="361" t="s">
        <v>97</v>
      </c>
      <c r="H301" s="361" t="s">
        <v>1381</v>
      </c>
      <c r="I301" s="440">
        <v>9595318.1600000001</v>
      </c>
      <c r="J301" s="367">
        <f>J302+J303+J304</f>
        <v>8456724</v>
      </c>
      <c r="K301" s="470">
        <f>I301*15/100</f>
        <v>1439297.7240000002</v>
      </c>
      <c r="L301" s="367">
        <f>L302+L304+L303</f>
        <v>3499999.65</v>
      </c>
      <c r="M301" s="363">
        <f>J301-L301</f>
        <v>4956724.3499999996</v>
      </c>
      <c r="N301" s="372"/>
      <c r="O301" s="405"/>
      <c r="P301" s="366"/>
      <c r="Q301" s="371"/>
    </row>
    <row r="302" spans="1:17" ht="39.950000000000003" customHeight="1">
      <c r="A302">
        <f t="shared" si="38"/>
        <v>0</v>
      </c>
      <c r="B302" s="362"/>
      <c r="C302" s="362"/>
      <c r="D302" s="422" t="s">
        <v>134</v>
      </c>
      <c r="E302" s="431"/>
      <c r="F302" s="377" t="s">
        <v>176</v>
      </c>
      <c r="G302" s="377" t="s">
        <v>97</v>
      </c>
      <c r="H302" s="377" t="s">
        <v>1381</v>
      </c>
      <c r="I302" s="441"/>
      <c r="J302" s="442">
        <v>500000</v>
      </c>
      <c r="K302" s="471">
        <v>0</v>
      </c>
      <c r="L302" s="442">
        <v>499999.65</v>
      </c>
      <c r="M302" s="378">
        <v>0.34999999997671694</v>
      </c>
      <c r="N302" s="379"/>
      <c r="O302" s="405"/>
      <c r="P302" s="366"/>
      <c r="Q302" s="371"/>
    </row>
    <row r="303" spans="1:17" ht="39.950000000000003" customHeight="1">
      <c r="A303">
        <f t="shared" si="38"/>
        <v>0</v>
      </c>
      <c r="B303" s="362"/>
      <c r="C303" s="362"/>
      <c r="D303" s="424" t="s">
        <v>2005</v>
      </c>
      <c r="E303" s="431"/>
      <c r="F303" s="377" t="s">
        <v>177</v>
      </c>
      <c r="G303" s="377" t="s">
        <v>97</v>
      </c>
      <c r="H303" s="377" t="s">
        <v>1381</v>
      </c>
      <c r="I303" s="441"/>
      <c r="J303" s="442">
        <v>3000000</v>
      </c>
      <c r="K303" s="471">
        <v>0</v>
      </c>
      <c r="L303" s="442">
        <v>3000000</v>
      </c>
      <c r="M303" s="378">
        <f>J303-L303</f>
        <v>0</v>
      </c>
      <c r="N303" s="379"/>
      <c r="O303" s="405"/>
      <c r="P303" s="406"/>
      <c r="Q303" s="371"/>
    </row>
    <row r="304" spans="1:17" ht="39.950000000000003" customHeight="1">
      <c r="A304">
        <f t="shared" si="38"/>
        <v>0</v>
      </c>
      <c r="B304" s="362"/>
      <c r="C304" s="362"/>
      <c r="D304" s="424" t="s">
        <v>2006</v>
      </c>
      <c r="E304" s="431"/>
      <c r="F304" s="377" t="s">
        <v>178</v>
      </c>
      <c r="G304" s="377" t="s">
        <v>97</v>
      </c>
      <c r="H304" s="377" t="s">
        <v>1381</v>
      </c>
      <c r="I304" s="441"/>
      <c r="J304" s="451">
        <v>4956724</v>
      </c>
      <c r="K304" s="471">
        <v>0</v>
      </c>
      <c r="L304" s="442">
        <v>0</v>
      </c>
      <c r="M304" s="378">
        <f>J304-L304</f>
        <v>4956724</v>
      </c>
      <c r="N304" s="379"/>
      <c r="O304" s="405"/>
      <c r="P304" s="406"/>
      <c r="Q304" s="371"/>
    </row>
    <row r="305" spans="1:17" ht="39.950000000000003" customHeight="1">
      <c r="A305">
        <f t="shared" si="38"/>
        <v>1</v>
      </c>
      <c r="B305" s="362">
        <v>2015</v>
      </c>
      <c r="C305" s="362">
        <v>2015</v>
      </c>
      <c r="D305" s="419"/>
      <c r="E305" s="431" t="s">
        <v>1513</v>
      </c>
      <c r="F305" s="361" t="s">
        <v>106</v>
      </c>
      <c r="G305" s="361" t="s">
        <v>105</v>
      </c>
      <c r="H305" s="361" t="s">
        <v>1381</v>
      </c>
      <c r="I305" s="440">
        <v>1158302</v>
      </c>
      <c r="J305" s="367">
        <v>659302</v>
      </c>
      <c r="K305" s="470">
        <v>173745.3</v>
      </c>
      <c r="L305" s="367">
        <v>578401.31000000006</v>
      </c>
      <c r="M305" s="363">
        <v>80900.689999999944</v>
      </c>
      <c r="N305" s="372">
        <v>499000</v>
      </c>
      <c r="O305" s="405" t="s">
        <v>1872</v>
      </c>
      <c r="P305" s="366"/>
      <c r="Q305" s="376" t="s">
        <v>1778</v>
      </c>
    </row>
    <row r="306" spans="1:17" ht="39.950000000000003" customHeight="1">
      <c r="A306">
        <f t="shared" si="38"/>
        <v>0</v>
      </c>
      <c r="D306" s="422" t="s">
        <v>139</v>
      </c>
      <c r="E306" s="431"/>
      <c r="F306" s="377" t="s">
        <v>176</v>
      </c>
      <c r="G306" s="377" t="s">
        <v>105</v>
      </c>
      <c r="H306" s="377" t="s">
        <v>1381</v>
      </c>
      <c r="I306" s="441"/>
      <c r="J306" s="442">
        <v>659302</v>
      </c>
      <c r="K306" s="471">
        <v>0</v>
      </c>
      <c r="L306" s="442">
        <v>578401.31000000006</v>
      </c>
      <c r="M306" s="378">
        <v>80900.689999999944</v>
      </c>
      <c r="N306" s="379"/>
      <c r="O306" s="405"/>
      <c r="P306" s="406" t="s">
        <v>2007</v>
      </c>
      <c r="Q306" s="371"/>
    </row>
    <row r="307" spans="1:17" ht="39.950000000000003" customHeight="1">
      <c r="A307">
        <f t="shared" si="38"/>
        <v>1</v>
      </c>
      <c r="B307" s="362">
        <v>2016</v>
      </c>
      <c r="C307" s="362">
        <v>2018</v>
      </c>
      <c r="D307" s="422"/>
      <c r="E307" s="432" t="s">
        <v>2008</v>
      </c>
      <c r="F307" s="361" t="s">
        <v>2009</v>
      </c>
      <c r="G307" s="361" t="s">
        <v>414</v>
      </c>
      <c r="H307" s="361" t="s">
        <v>1381</v>
      </c>
      <c r="I307" s="442">
        <v>5300832</v>
      </c>
      <c r="J307" s="369">
        <f>J308+J309+J310</f>
        <v>4938272</v>
      </c>
      <c r="K307" s="470">
        <f>I307*15/100</f>
        <v>795124.8</v>
      </c>
      <c r="L307" s="369">
        <f>L308+L309+L310</f>
        <v>4938272.2</v>
      </c>
      <c r="M307" s="363">
        <f>J307-L307</f>
        <v>-0.20000000018626451</v>
      </c>
      <c r="N307" s="363">
        <v>362560</v>
      </c>
      <c r="O307" s="405"/>
      <c r="P307" s="366"/>
      <c r="Q307" s="371"/>
    </row>
    <row r="308" spans="1:17" ht="39.950000000000003" customHeight="1">
      <c r="A308">
        <f t="shared" si="38"/>
        <v>0</v>
      </c>
      <c r="D308" s="422" t="s">
        <v>2010</v>
      </c>
      <c r="E308" s="432"/>
      <c r="F308" s="377" t="s">
        <v>416</v>
      </c>
      <c r="G308" s="377" t="s">
        <v>414</v>
      </c>
      <c r="H308" s="377" t="s">
        <v>1381</v>
      </c>
      <c r="I308" s="442"/>
      <c r="J308" s="442">
        <v>1000000</v>
      </c>
      <c r="K308" s="471">
        <v>0</v>
      </c>
      <c r="L308" s="442">
        <v>1000000</v>
      </c>
      <c r="M308" s="378">
        <v>0</v>
      </c>
      <c r="N308" s="378"/>
      <c r="O308" s="405"/>
      <c r="P308" s="366"/>
      <c r="Q308" s="371"/>
    </row>
    <row r="309" spans="1:17" ht="39.950000000000003" customHeight="1">
      <c r="A309">
        <f t="shared" si="38"/>
        <v>0</v>
      </c>
      <c r="B309" s="362"/>
      <c r="C309" s="362"/>
      <c r="D309" s="422" t="s">
        <v>2011</v>
      </c>
      <c r="E309" s="432"/>
      <c r="F309" s="377" t="s">
        <v>418</v>
      </c>
      <c r="G309" s="377" t="s">
        <v>414</v>
      </c>
      <c r="H309" s="377" t="s">
        <v>1381</v>
      </c>
      <c r="I309" s="442"/>
      <c r="J309" s="442">
        <v>1000000</v>
      </c>
      <c r="K309" s="471">
        <v>0</v>
      </c>
      <c r="L309" s="442">
        <v>1000000</v>
      </c>
      <c r="M309" s="378">
        <v>0</v>
      </c>
      <c r="N309" s="378"/>
      <c r="O309" s="405"/>
      <c r="P309" s="366"/>
      <c r="Q309" s="371"/>
    </row>
    <row r="310" spans="1:17" ht="39.950000000000003" customHeight="1">
      <c r="A310">
        <f t="shared" si="38"/>
        <v>0</v>
      </c>
      <c r="B310" s="362"/>
      <c r="C310" s="362"/>
      <c r="D310" s="422" t="s">
        <v>2012</v>
      </c>
      <c r="E310" s="432"/>
      <c r="F310" s="377" t="s">
        <v>2013</v>
      </c>
      <c r="G310" s="377" t="s">
        <v>414</v>
      </c>
      <c r="H310" s="377" t="s">
        <v>1381</v>
      </c>
      <c r="I310" s="442"/>
      <c r="J310" s="442">
        <v>2938272</v>
      </c>
      <c r="K310" s="471">
        <v>0</v>
      </c>
      <c r="L310" s="442">
        <f>1804464.89+1133807.31</f>
        <v>2938272.2</v>
      </c>
      <c r="M310" s="378">
        <v>1133807.1100000001</v>
      </c>
      <c r="N310" s="378"/>
      <c r="O310" s="405"/>
      <c r="P310" s="406" t="s">
        <v>1976</v>
      </c>
      <c r="Q310" s="371"/>
    </row>
    <row r="311" spans="1:17" ht="39.950000000000003" customHeight="1">
      <c r="A311">
        <f t="shared" si="38"/>
        <v>1</v>
      </c>
      <c r="B311" s="362">
        <v>2016</v>
      </c>
      <c r="C311" s="362">
        <v>2016</v>
      </c>
      <c r="D311" s="422"/>
      <c r="E311" s="432" t="s">
        <v>1538</v>
      </c>
      <c r="F311" s="361" t="s">
        <v>653</v>
      </c>
      <c r="G311" s="361" t="s">
        <v>654</v>
      </c>
      <c r="H311" s="361" t="s">
        <v>1381</v>
      </c>
      <c r="I311" s="369">
        <v>27394670</v>
      </c>
      <c r="J311" s="369">
        <v>1000000</v>
      </c>
      <c r="K311" s="470">
        <v>4109200.5</v>
      </c>
      <c r="L311" s="369">
        <v>1000000</v>
      </c>
      <c r="M311" s="363">
        <v>0</v>
      </c>
      <c r="N311" s="363">
        <v>26394670</v>
      </c>
      <c r="O311" s="405" t="s">
        <v>2014</v>
      </c>
      <c r="P311" s="375" t="s">
        <v>2015</v>
      </c>
      <c r="Q311" s="371"/>
    </row>
    <row r="312" spans="1:17" ht="39.950000000000003" customHeight="1">
      <c r="A312">
        <f t="shared" si="38"/>
        <v>0</v>
      </c>
      <c r="D312" s="422" t="s">
        <v>1299</v>
      </c>
      <c r="E312" s="432"/>
      <c r="F312" s="377" t="s">
        <v>176</v>
      </c>
      <c r="G312" s="377" t="s">
        <v>654</v>
      </c>
      <c r="H312" s="377" t="s">
        <v>1381</v>
      </c>
      <c r="I312" s="442"/>
      <c r="J312" s="442">
        <v>1000000</v>
      </c>
      <c r="K312" s="471">
        <v>0</v>
      </c>
      <c r="L312" s="442">
        <v>1000000</v>
      </c>
      <c r="M312" s="378">
        <v>0</v>
      </c>
      <c r="N312" s="363"/>
      <c r="O312" s="405"/>
      <c r="P312" s="366"/>
      <c r="Q312" s="371"/>
    </row>
    <row r="313" spans="1:17" ht="39.950000000000003" customHeight="1">
      <c r="A313">
        <f t="shared" si="38"/>
        <v>1</v>
      </c>
      <c r="B313" s="362">
        <v>2016</v>
      </c>
      <c r="C313" s="362">
        <v>2018</v>
      </c>
      <c r="D313" s="422"/>
      <c r="E313" s="432" t="s">
        <v>1381</v>
      </c>
      <c r="F313" s="361" t="s">
        <v>688</v>
      </c>
      <c r="G313" s="361" t="s">
        <v>689</v>
      </c>
      <c r="H313" s="361" t="s">
        <v>1381</v>
      </c>
      <c r="I313" s="369">
        <v>6710180</v>
      </c>
      <c r="J313" s="369">
        <f>J314+J315</f>
        <v>4541979</v>
      </c>
      <c r="K313" s="470">
        <f>I313*15/100</f>
        <v>1006527</v>
      </c>
      <c r="L313" s="369">
        <f>L314+L315</f>
        <v>3998586.27</v>
      </c>
      <c r="M313" s="363">
        <f>J313-L313</f>
        <v>543392.73</v>
      </c>
      <c r="N313" s="363">
        <v>2168201</v>
      </c>
      <c r="O313" s="405"/>
      <c r="P313" s="366"/>
      <c r="Q313" s="376" t="s">
        <v>1778</v>
      </c>
    </row>
    <row r="314" spans="1:17" ht="39.950000000000003" customHeight="1">
      <c r="A314">
        <f t="shared" si="38"/>
        <v>0</v>
      </c>
      <c r="D314" s="422" t="s">
        <v>690</v>
      </c>
      <c r="E314" s="432"/>
      <c r="F314" s="377" t="s">
        <v>176</v>
      </c>
      <c r="G314" s="377" t="s">
        <v>689</v>
      </c>
      <c r="H314" s="377" t="s">
        <v>1381</v>
      </c>
      <c r="I314" s="442"/>
      <c r="J314" s="442">
        <v>1000000</v>
      </c>
      <c r="K314" s="471">
        <v>0</v>
      </c>
      <c r="L314" s="442">
        <v>1000000</v>
      </c>
      <c r="M314" s="378">
        <v>0</v>
      </c>
      <c r="N314" s="363"/>
      <c r="O314" s="405"/>
      <c r="P314" s="366"/>
      <c r="Q314" s="371"/>
    </row>
    <row r="315" spans="1:17" ht="39.950000000000003" customHeight="1">
      <c r="A315">
        <f t="shared" si="38"/>
        <v>0</v>
      </c>
      <c r="B315" s="362"/>
      <c r="C315" s="362"/>
      <c r="D315" s="422" t="s">
        <v>2016</v>
      </c>
      <c r="E315" s="432"/>
      <c r="F315" s="377" t="s">
        <v>177</v>
      </c>
      <c r="G315" s="377" t="s">
        <v>689</v>
      </c>
      <c r="H315" s="377" t="s">
        <v>1381</v>
      </c>
      <c r="I315" s="442"/>
      <c r="J315" s="442">
        <v>3541979</v>
      </c>
      <c r="K315" s="471">
        <v>0</v>
      </c>
      <c r="L315" s="442">
        <f>2670933.09+ 327653.18</f>
        <v>2998586.27</v>
      </c>
      <c r="M315" s="378">
        <f>J315-L315</f>
        <v>543392.73</v>
      </c>
      <c r="N315" s="363"/>
      <c r="O315" s="405"/>
      <c r="P315" s="406" t="s">
        <v>1837</v>
      </c>
      <c r="Q315" s="371"/>
    </row>
    <row r="316" spans="1:17" ht="39.950000000000003" customHeight="1">
      <c r="A316">
        <f t="shared" si="38"/>
        <v>1</v>
      </c>
      <c r="B316" s="362">
        <v>2016</v>
      </c>
      <c r="C316" s="362">
        <v>2016</v>
      </c>
      <c r="D316" s="422"/>
      <c r="E316" s="432" t="s">
        <v>1539</v>
      </c>
      <c r="F316" s="361" t="s">
        <v>706</v>
      </c>
      <c r="G316" s="361" t="s">
        <v>707</v>
      </c>
      <c r="H316" s="361" t="s">
        <v>1381</v>
      </c>
      <c r="I316" s="369">
        <v>3589780</v>
      </c>
      <c r="J316" s="369">
        <v>1000000</v>
      </c>
      <c r="K316" s="470">
        <v>538467</v>
      </c>
      <c r="L316" s="369">
        <v>812169.33</v>
      </c>
      <c r="M316" s="363">
        <v>187830.67000000004</v>
      </c>
      <c r="N316" s="363">
        <v>2589780</v>
      </c>
      <c r="O316" s="405" t="s">
        <v>2017</v>
      </c>
      <c r="P316" s="375" t="s">
        <v>1937</v>
      </c>
      <c r="Q316" s="376" t="s">
        <v>1782</v>
      </c>
    </row>
    <row r="317" spans="1:17" ht="39.950000000000003" customHeight="1">
      <c r="A317">
        <f t="shared" si="38"/>
        <v>0</v>
      </c>
      <c r="D317" s="422" t="s">
        <v>1275</v>
      </c>
      <c r="E317" s="432"/>
      <c r="F317" s="377" t="s">
        <v>176</v>
      </c>
      <c r="G317" s="377" t="s">
        <v>707</v>
      </c>
      <c r="H317" s="377" t="s">
        <v>1381</v>
      </c>
      <c r="I317" s="442"/>
      <c r="J317" s="442">
        <v>1000000</v>
      </c>
      <c r="K317" s="471">
        <v>0</v>
      </c>
      <c r="L317" s="442">
        <v>812169.33</v>
      </c>
      <c r="M317" s="378">
        <v>187830.67000000004</v>
      </c>
      <c r="N317" s="363"/>
      <c r="O317" s="405"/>
      <c r="P317" s="375" t="s">
        <v>2018</v>
      </c>
      <c r="Q317" s="371"/>
    </row>
    <row r="318" spans="1:17" ht="39.950000000000003" customHeight="1">
      <c r="A318">
        <f t="shared" si="38"/>
        <v>1</v>
      </c>
      <c r="B318" s="362">
        <v>2016</v>
      </c>
      <c r="C318" s="362">
        <v>2018</v>
      </c>
      <c r="D318" s="422"/>
      <c r="E318" s="432" t="s">
        <v>1540</v>
      </c>
      <c r="F318" s="361" t="s">
        <v>2019</v>
      </c>
      <c r="G318" s="361" t="s">
        <v>711</v>
      </c>
      <c r="H318" s="361" t="s">
        <v>1381</v>
      </c>
      <c r="I318" s="369">
        <v>5984210</v>
      </c>
      <c r="J318" s="369">
        <f>J319+J320</f>
        <v>5086578</v>
      </c>
      <c r="K318" s="470">
        <f>I318*15/100</f>
        <v>897631.5</v>
      </c>
      <c r="L318" s="369">
        <f>L319+L320</f>
        <v>5022184.3900000006</v>
      </c>
      <c r="M318" s="363">
        <f>J318-L318</f>
        <v>64393.609999999404</v>
      </c>
      <c r="N318" s="363">
        <v>897632</v>
      </c>
      <c r="O318" s="405"/>
      <c r="P318" s="366"/>
      <c r="Q318" s="371"/>
    </row>
    <row r="319" spans="1:17" ht="39.950000000000003" customHeight="1">
      <c r="A319">
        <f t="shared" si="38"/>
        <v>0</v>
      </c>
      <c r="D319" s="422" t="s">
        <v>1274</v>
      </c>
      <c r="E319" s="432"/>
      <c r="F319" s="377" t="s">
        <v>176</v>
      </c>
      <c r="G319" s="377" t="s">
        <v>711</v>
      </c>
      <c r="H319" s="377" t="s">
        <v>1381</v>
      </c>
      <c r="I319" s="447"/>
      <c r="J319" s="442">
        <v>1000000</v>
      </c>
      <c r="K319" s="471">
        <v>0</v>
      </c>
      <c r="L319" s="442">
        <v>1000000</v>
      </c>
      <c r="M319" s="378">
        <v>0</v>
      </c>
      <c r="N319" s="363"/>
      <c r="O319" s="405" t="s">
        <v>1914</v>
      </c>
      <c r="P319" s="366"/>
      <c r="Q319" s="371"/>
    </row>
    <row r="320" spans="1:17" ht="39.950000000000003" customHeight="1">
      <c r="A320">
        <f t="shared" si="38"/>
        <v>0</v>
      </c>
      <c r="B320" s="362"/>
      <c r="C320" s="362"/>
      <c r="D320" s="422" t="s">
        <v>2020</v>
      </c>
      <c r="E320" s="432"/>
      <c r="F320" s="377" t="s">
        <v>177</v>
      </c>
      <c r="G320" s="377" t="s">
        <v>711</v>
      </c>
      <c r="H320" s="377" t="s">
        <v>1381</v>
      </c>
      <c r="I320" s="447"/>
      <c r="J320" s="442">
        <v>4086578</v>
      </c>
      <c r="K320" s="471">
        <v>0</v>
      </c>
      <c r="L320" s="442">
        <v>4022184.39</v>
      </c>
      <c r="M320" s="378">
        <f>J320-L320</f>
        <v>64393.60999999987</v>
      </c>
      <c r="N320" s="363"/>
      <c r="O320" s="405"/>
      <c r="P320" s="406" t="s">
        <v>1837</v>
      </c>
      <c r="Q320" s="371"/>
    </row>
    <row r="321" spans="1:17" ht="39.950000000000003" customHeight="1">
      <c r="A321">
        <f t="shared" si="38"/>
        <v>1</v>
      </c>
      <c r="B321" s="362">
        <v>2016</v>
      </c>
      <c r="C321" s="362">
        <v>2019</v>
      </c>
      <c r="D321" s="422"/>
      <c r="E321" s="432" t="s">
        <v>1541</v>
      </c>
      <c r="F321" s="361" t="s">
        <v>2021</v>
      </c>
      <c r="G321" s="361" t="s">
        <v>720</v>
      </c>
      <c r="H321" s="361" t="s">
        <v>1381</v>
      </c>
      <c r="I321" s="369">
        <v>16467630</v>
      </c>
      <c r="J321" s="369">
        <f>J322+J323</f>
        <v>3000000</v>
      </c>
      <c r="K321" s="470">
        <f>I321*15/100</f>
        <v>2470144.5</v>
      </c>
      <c r="L321" s="369">
        <f>L322+L323</f>
        <v>1000000</v>
      </c>
      <c r="M321" s="363">
        <f>J321-L321</f>
        <v>2000000</v>
      </c>
      <c r="N321" s="363">
        <f>I321-J321</f>
        <v>13467630</v>
      </c>
      <c r="O321" s="405"/>
      <c r="P321" s="375"/>
      <c r="Q321" s="376" t="s">
        <v>1778</v>
      </c>
    </row>
    <row r="322" spans="1:17" ht="39.950000000000003" customHeight="1">
      <c r="A322">
        <f t="shared" si="38"/>
        <v>0</v>
      </c>
      <c r="D322" s="422" t="s">
        <v>721</v>
      </c>
      <c r="E322" s="432"/>
      <c r="F322" s="377" t="s">
        <v>176</v>
      </c>
      <c r="G322" s="377" t="s">
        <v>720</v>
      </c>
      <c r="H322" s="377" t="s">
        <v>1381</v>
      </c>
      <c r="I322" s="442"/>
      <c r="J322" s="442">
        <v>1000000</v>
      </c>
      <c r="K322" s="471">
        <v>0</v>
      </c>
      <c r="L322" s="442">
        <v>1000000</v>
      </c>
      <c r="M322" s="378">
        <v>0</v>
      </c>
      <c r="N322" s="378"/>
      <c r="O322" s="405"/>
      <c r="P322" s="366"/>
      <c r="Q322" s="371"/>
    </row>
    <row r="323" spans="1:17" ht="39.950000000000003" customHeight="1">
      <c r="A323">
        <f t="shared" si="38"/>
        <v>0</v>
      </c>
      <c r="B323" s="362"/>
      <c r="C323" s="362"/>
      <c r="D323" s="422" t="s">
        <v>2022</v>
      </c>
      <c r="E323" s="432"/>
      <c r="F323" s="377" t="s">
        <v>177</v>
      </c>
      <c r="G323" s="377" t="s">
        <v>720</v>
      </c>
      <c r="H323" s="377" t="s">
        <v>1381</v>
      </c>
      <c r="I323" s="442"/>
      <c r="J323" s="442">
        <v>2000000</v>
      </c>
      <c r="K323" s="471">
        <v>0</v>
      </c>
      <c r="L323" s="442">
        <v>0</v>
      </c>
      <c r="M323" s="378">
        <f>J323-L323</f>
        <v>2000000</v>
      </c>
      <c r="N323" s="378"/>
      <c r="O323" s="405"/>
      <c r="P323" s="366"/>
      <c r="Q323" s="371"/>
    </row>
    <row r="324" spans="1:17" ht="39.950000000000003" customHeight="1">
      <c r="A324">
        <f t="shared" ref="A324:A387" si="45">IF(B324&lt;&gt;0,1,0)</f>
        <v>1</v>
      </c>
      <c r="B324" s="362">
        <v>2013</v>
      </c>
      <c r="C324" s="362">
        <v>2016</v>
      </c>
      <c r="D324" s="422"/>
      <c r="E324" s="432" t="s">
        <v>1542</v>
      </c>
      <c r="F324" s="361" t="s">
        <v>1169</v>
      </c>
      <c r="G324" s="361" t="s">
        <v>798</v>
      </c>
      <c r="H324" s="361" t="s">
        <v>1381</v>
      </c>
      <c r="I324" s="369">
        <v>7590000</v>
      </c>
      <c r="J324" s="369">
        <v>3500000</v>
      </c>
      <c r="K324" s="470">
        <v>1138500</v>
      </c>
      <c r="L324" s="369">
        <v>2450001</v>
      </c>
      <c r="M324" s="363">
        <v>1049999</v>
      </c>
      <c r="N324" s="363">
        <v>4090000</v>
      </c>
      <c r="O324" s="405"/>
      <c r="P324" s="366"/>
      <c r="Q324" s="371"/>
    </row>
    <row r="325" spans="1:17" ht="39.950000000000003" customHeight="1">
      <c r="A325">
        <f t="shared" si="45"/>
        <v>0</v>
      </c>
      <c r="D325" s="422" t="s">
        <v>799</v>
      </c>
      <c r="E325" s="432"/>
      <c r="F325" s="377" t="s">
        <v>176</v>
      </c>
      <c r="G325" s="377" t="s">
        <v>798</v>
      </c>
      <c r="H325" s="377" t="s">
        <v>1381</v>
      </c>
      <c r="I325" s="442"/>
      <c r="J325" s="442">
        <v>1500000</v>
      </c>
      <c r="K325" s="471">
        <v>0</v>
      </c>
      <c r="L325" s="442">
        <v>1350000</v>
      </c>
      <c r="M325" s="378">
        <v>150000</v>
      </c>
      <c r="N325" s="363"/>
      <c r="O325" s="405"/>
      <c r="P325" s="375" t="s">
        <v>2023</v>
      </c>
      <c r="Q325" s="371"/>
    </row>
    <row r="326" spans="1:17" ht="39.950000000000003" customHeight="1">
      <c r="A326">
        <f t="shared" si="45"/>
        <v>0</v>
      </c>
      <c r="B326" s="362"/>
      <c r="C326" s="362"/>
      <c r="D326" s="422" t="s">
        <v>800</v>
      </c>
      <c r="E326" s="432"/>
      <c r="F326" s="377" t="s">
        <v>177</v>
      </c>
      <c r="G326" s="377" t="s">
        <v>798</v>
      </c>
      <c r="H326" s="377" t="s">
        <v>1381</v>
      </c>
      <c r="I326" s="442"/>
      <c r="J326" s="442">
        <v>1000000</v>
      </c>
      <c r="K326" s="471">
        <v>0</v>
      </c>
      <c r="L326" s="442">
        <v>1000001</v>
      </c>
      <c r="M326" s="378"/>
      <c r="N326" s="363"/>
      <c r="O326" s="405"/>
      <c r="P326" s="366"/>
      <c r="Q326" s="371"/>
    </row>
    <row r="327" spans="1:17" ht="39.950000000000003" customHeight="1">
      <c r="A327">
        <f t="shared" si="45"/>
        <v>0</v>
      </c>
      <c r="B327" s="362"/>
      <c r="C327" s="362"/>
      <c r="D327" s="422" t="s">
        <v>1289</v>
      </c>
      <c r="E327" s="432"/>
      <c r="F327" s="377" t="s">
        <v>178</v>
      </c>
      <c r="G327" s="377" t="s">
        <v>798</v>
      </c>
      <c r="H327" s="377" t="s">
        <v>1381</v>
      </c>
      <c r="I327" s="442"/>
      <c r="J327" s="442">
        <v>1000000</v>
      </c>
      <c r="K327" s="471">
        <v>0</v>
      </c>
      <c r="L327" s="442">
        <v>100000</v>
      </c>
      <c r="M327" s="378">
        <v>900000</v>
      </c>
      <c r="N327" s="378"/>
      <c r="O327" s="405"/>
      <c r="P327" s="375" t="s">
        <v>2024</v>
      </c>
      <c r="Q327" s="371"/>
    </row>
    <row r="328" spans="1:17" ht="39.950000000000003" customHeight="1">
      <c r="A328">
        <f t="shared" si="45"/>
        <v>1</v>
      </c>
      <c r="B328" s="362">
        <v>2015</v>
      </c>
      <c r="C328" s="362">
        <v>2016</v>
      </c>
      <c r="D328" s="422"/>
      <c r="E328" s="432" t="s">
        <v>1543</v>
      </c>
      <c r="F328" s="361" t="s">
        <v>2025</v>
      </c>
      <c r="G328" s="361" t="s">
        <v>949</v>
      </c>
      <c r="H328" s="361" t="s">
        <v>1381</v>
      </c>
      <c r="I328" s="369">
        <v>3650850</v>
      </c>
      <c r="J328" s="369">
        <v>3235070</v>
      </c>
      <c r="K328" s="470">
        <v>547627.5</v>
      </c>
      <c r="L328" s="369">
        <v>2304166.16</v>
      </c>
      <c r="M328" s="363">
        <v>930903.83999999985</v>
      </c>
      <c r="N328" s="363">
        <v>415780</v>
      </c>
      <c r="O328" s="405" t="s">
        <v>1872</v>
      </c>
      <c r="P328" s="366"/>
      <c r="Q328" s="376" t="s">
        <v>1782</v>
      </c>
    </row>
    <row r="329" spans="1:17" ht="39.950000000000003" customHeight="1">
      <c r="A329">
        <f t="shared" si="45"/>
        <v>0</v>
      </c>
      <c r="D329" s="422" t="s">
        <v>950</v>
      </c>
      <c r="E329" s="432"/>
      <c r="F329" s="377" t="s">
        <v>176</v>
      </c>
      <c r="G329" s="377" t="s">
        <v>949</v>
      </c>
      <c r="H329" s="377" t="s">
        <v>1381</v>
      </c>
      <c r="I329" s="442"/>
      <c r="J329" s="442">
        <v>500000</v>
      </c>
      <c r="K329" s="471">
        <v>0</v>
      </c>
      <c r="L329" s="442">
        <v>500000</v>
      </c>
      <c r="M329" s="378">
        <v>0</v>
      </c>
      <c r="N329" s="378"/>
      <c r="O329" s="405"/>
      <c r="P329" s="366"/>
      <c r="Q329" s="371"/>
    </row>
    <row r="330" spans="1:17" ht="39.950000000000003" customHeight="1">
      <c r="A330">
        <f t="shared" si="45"/>
        <v>0</v>
      </c>
      <c r="B330" s="362"/>
      <c r="C330" s="362"/>
      <c r="D330" s="422" t="s">
        <v>1235</v>
      </c>
      <c r="E330" s="432"/>
      <c r="F330" s="377" t="s">
        <v>177</v>
      </c>
      <c r="G330" s="377" t="s">
        <v>949</v>
      </c>
      <c r="H330" s="377" t="s">
        <v>1381</v>
      </c>
      <c r="I330" s="442"/>
      <c r="J330" s="442">
        <v>2735070</v>
      </c>
      <c r="K330" s="471">
        <v>0</v>
      </c>
      <c r="L330" s="442">
        <v>1804166.16</v>
      </c>
      <c r="M330" s="378">
        <v>930903.84000000008</v>
      </c>
      <c r="N330" s="378"/>
      <c r="O330" s="405"/>
      <c r="P330" s="375" t="s">
        <v>2026</v>
      </c>
      <c r="Q330" s="371"/>
    </row>
    <row r="331" spans="1:17" ht="39.950000000000003" customHeight="1">
      <c r="A331">
        <f t="shared" si="45"/>
        <v>1</v>
      </c>
      <c r="B331" s="362">
        <v>2014</v>
      </c>
      <c r="C331" s="362">
        <v>2016</v>
      </c>
      <c r="D331" s="422"/>
      <c r="E331" s="432" t="s">
        <v>1544</v>
      </c>
      <c r="F331" s="361" t="s">
        <v>1134</v>
      </c>
      <c r="G331" s="361" t="s">
        <v>1135</v>
      </c>
      <c r="H331" s="361" t="s">
        <v>1381</v>
      </c>
      <c r="I331" s="369">
        <v>5370337</v>
      </c>
      <c r="J331" s="369">
        <f>J332+J333+J334</f>
        <v>3500000</v>
      </c>
      <c r="K331" s="470">
        <f>I331*15/100</f>
        <v>805550.55</v>
      </c>
      <c r="L331" s="369">
        <f>L332+L333+L334</f>
        <v>1706790.94</v>
      </c>
      <c r="M331" s="363">
        <f>J331-L331</f>
        <v>1793209.06</v>
      </c>
      <c r="N331" s="363">
        <v>1870337</v>
      </c>
      <c r="O331" s="405" t="s">
        <v>2027</v>
      </c>
      <c r="P331" s="366"/>
      <c r="Q331" s="371"/>
    </row>
    <row r="332" spans="1:17" ht="39.950000000000003" customHeight="1">
      <c r="A332">
        <f t="shared" si="45"/>
        <v>0</v>
      </c>
      <c r="D332" s="422" t="s">
        <v>1136</v>
      </c>
      <c r="E332" s="432"/>
      <c r="F332" s="377" t="s">
        <v>176</v>
      </c>
      <c r="G332" s="377" t="s">
        <v>1135</v>
      </c>
      <c r="H332" s="377" t="s">
        <v>1381</v>
      </c>
      <c r="I332" s="442"/>
      <c r="J332" s="442">
        <v>500000</v>
      </c>
      <c r="K332" s="471">
        <v>0</v>
      </c>
      <c r="L332" s="442">
        <v>500000</v>
      </c>
      <c r="M332" s="378">
        <v>0</v>
      </c>
      <c r="N332" s="378"/>
      <c r="O332" s="405"/>
      <c r="P332" s="366"/>
      <c r="Q332" s="371"/>
    </row>
    <row r="333" spans="1:17" ht="39.950000000000003" customHeight="1">
      <c r="A333">
        <f t="shared" si="45"/>
        <v>0</v>
      </c>
      <c r="B333" s="362"/>
      <c r="C333" s="362"/>
      <c r="D333" s="422" t="s">
        <v>1137</v>
      </c>
      <c r="E333" s="432"/>
      <c r="F333" s="377" t="s">
        <v>177</v>
      </c>
      <c r="G333" s="377" t="s">
        <v>1135</v>
      </c>
      <c r="H333" s="377" t="s">
        <v>1381</v>
      </c>
      <c r="I333" s="442"/>
      <c r="J333" s="442">
        <v>1000000</v>
      </c>
      <c r="K333" s="471">
        <v>0</v>
      </c>
      <c r="L333" s="442">
        <v>823529.42</v>
      </c>
      <c r="M333" s="378">
        <v>1000000</v>
      </c>
      <c r="N333" s="378"/>
      <c r="O333" s="405"/>
      <c r="P333" s="366"/>
      <c r="Q333" s="371"/>
    </row>
    <row r="334" spans="1:17" ht="39.950000000000003" customHeight="1">
      <c r="A334">
        <f t="shared" si="45"/>
        <v>0</v>
      </c>
      <c r="B334" s="362"/>
      <c r="C334" s="362"/>
      <c r="D334" s="422" t="s">
        <v>1202</v>
      </c>
      <c r="E334" s="432"/>
      <c r="F334" s="377" t="s">
        <v>178</v>
      </c>
      <c r="G334" s="377" t="s">
        <v>1135</v>
      </c>
      <c r="H334" s="377" t="s">
        <v>1381</v>
      </c>
      <c r="I334" s="442"/>
      <c r="J334" s="442">
        <v>2000000</v>
      </c>
      <c r="K334" s="471">
        <v>0</v>
      </c>
      <c r="L334" s="442">
        <v>383261.52</v>
      </c>
      <c r="M334" s="378">
        <f>J334-L334</f>
        <v>1616738.48</v>
      </c>
      <c r="N334" s="378"/>
      <c r="O334" s="405"/>
      <c r="P334" s="375" t="s">
        <v>2028</v>
      </c>
      <c r="Q334" s="371"/>
    </row>
    <row r="335" spans="1:17" ht="39.950000000000003" customHeight="1">
      <c r="A335">
        <f t="shared" si="45"/>
        <v>1</v>
      </c>
      <c r="B335" s="362">
        <v>2016</v>
      </c>
      <c r="C335" s="362">
        <v>2018</v>
      </c>
      <c r="D335" s="422"/>
      <c r="E335" s="432" t="s">
        <v>1383</v>
      </c>
      <c r="F335" s="361" t="s">
        <v>636</v>
      </c>
      <c r="G335" s="361" t="s">
        <v>637</v>
      </c>
      <c r="H335" s="361" t="s">
        <v>2029</v>
      </c>
      <c r="I335" s="369">
        <v>27999952.800000001</v>
      </c>
      <c r="J335" s="369">
        <f>J336+J337</f>
        <v>6000000</v>
      </c>
      <c r="K335" s="470">
        <f>I335*15/100</f>
        <v>4199992.92</v>
      </c>
      <c r="L335" s="369">
        <f>L336+L337</f>
        <v>6000000</v>
      </c>
      <c r="M335" s="363">
        <f>J335-L335</f>
        <v>0</v>
      </c>
      <c r="N335" s="363">
        <v>15032940</v>
      </c>
      <c r="O335" s="405" t="s">
        <v>2030</v>
      </c>
      <c r="P335" s="406" t="s">
        <v>2031</v>
      </c>
      <c r="Q335" s="376" t="s">
        <v>1782</v>
      </c>
    </row>
    <row r="336" spans="1:17" ht="39.950000000000003" customHeight="1">
      <c r="A336">
        <f t="shared" si="45"/>
        <v>0</v>
      </c>
      <c r="B336" s="362"/>
      <c r="C336" s="362"/>
      <c r="D336" s="422" t="s">
        <v>638</v>
      </c>
      <c r="E336" s="432"/>
      <c r="F336" s="377" t="s">
        <v>176</v>
      </c>
      <c r="G336" s="377" t="s">
        <v>637</v>
      </c>
      <c r="H336" s="377" t="s">
        <v>2029</v>
      </c>
      <c r="I336" s="442"/>
      <c r="J336" s="442">
        <v>1000000</v>
      </c>
      <c r="K336" s="471">
        <v>0</v>
      </c>
      <c r="L336" s="442">
        <v>1000000</v>
      </c>
      <c r="M336" s="378">
        <v>0</v>
      </c>
      <c r="N336" s="363"/>
      <c r="O336" s="405"/>
      <c r="P336" s="366"/>
      <c r="Q336" s="371"/>
    </row>
    <row r="337" spans="1:17" ht="39.950000000000003" customHeight="1">
      <c r="A337">
        <f t="shared" si="45"/>
        <v>0</v>
      </c>
      <c r="B337" s="362"/>
      <c r="C337" s="362"/>
      <c r="D337" s="422" t="s">
        <v>2032</v>
      </c>
      <c r="E337" s="432"/>
      <c r="F337" s="377" t="s">
        <v>177</v>
      </c>
      <c r="G337" s="377" t="s">
        <v>637</v>
      </c>
      <c r="H337" s="377" t="s">
        <v>2029</v>
      </c>
      <c r="I337" s="442"/>
      <c r="J337" s="442">
        <v>5000000</v>
      </c>
      <c r="K337" s="471">
        <v>0</v>
      </c>
      <c r="L337" s="442">
        <v>5000000</v>
      </c>
      <c r="M337" s="378">
        <f>J337-L337</f>
        <v>0</v>
      </c>
      <c r="N337" s="363"/>
      <c r="O337" s="405"/>
      <c r="P337" s="375"/>
      <c r="Q337" s="371"/>
    </row>
    <row r="338" spans="1:17" ht="39.950000000000003" customHeight="1">
      <c r="A338">
        <f t="shared" si="45"/>
        <v>1</v>
      </c>
      <c r="B338" s="362">
        <v>2014</v>
      </c>
      <c r="C338" s="362">
        <v>2018</v>
      </c>
      <c r="D338" s="422"/>
      <c r="E338" s="432" t="s">
        <v>1435</v>
      </c>
      <c r="F338" s="361" t="s">
        <v>2033</v>
      </c>
      <c r="G338" s="361" t="s">
        <v>851</v>
      </c>
      <c r="H338" s="361" t="s">
        <v>2029</v>
      </c>
      <c r="I338" s="369">
        <v>6162131</v>
      </c>
      <c r="J338" s="369">
        <v>6226464</v>
      </c>
      <c r="K338" s="470">
        <v>924319.65</v>
      </c>
      <c r="L338" s="369">
        <v>5492666.0199999996</v>
      </c>
      <c r="M338" s="363"/>
      <c r="N338" s="363"/>
      <c r="O338" s="405"/>
      <c r="P338" s="366"/>
      <c r="Q338" s="376" t="s">
        <v>1782</v>
      </c>
    </row>
    <row r="339" spans="1:17" ht="39.950000000000003" customHeight="1">
      <c r="A339">
        <f t="shared" si="45"/>
        <v>0</v>
      </c>
      <c r="B339" s="362"/>
      <c r="C339" s="362"/>
      <c r="D339" s="422" t="s">
        <v>852</v>
      </c>
      <c r="E339" s="432"/>
      <c r="F339" s="377" t="s">
        <v>176</v>
      </c>
      <c r="G339" s="377" t="s">
        <v>851</v>
      </c>
      <c r="H339" s="377" t="s">
        <v>2029</v>
      </c>
      <c r="I339" s="442"/>
      <c r="J339" s="442">
        <v>500000</v>
      </c>
      <c r="K339" s="471">
        <v>0</v>
      </c>
      <c r="L339" s="442">
        <v>500000</v>
      </c>
      <c r="M339" s="378">
        <v>0</v>
      </c>
      <c r="N339" s="378"/>
      <c r="O339" s="405"/>
      <c r="P339" s="366"/>
      <c r="Q339" s="371"/>
    </row>
    <row r="340" spans="1:17" ht="39.950000000000003" customHeight="1">
      <c r="A340">
        <f t="shared" si="45"/>
        <v>0</v>
      </c>
      <c r="B340" s="362"/>
      <c r="C340" s="362"/>
      <c r="D340" s="422" t="s">
        <v>853</v>
      </c>
      <c r="E340" s="432"/>
      <c r="F340" s="377" t="s">
        <v>177</v>
      </c>
      <c r="G340" s="377" t="s">
        <v>851</v>
      </c>
      <c r="H340" s="377" t="s">
        <v>2029</v>
      </c>
      <c r="I340" s="442"/>
      <c r="J340" s="442">
        <v>2000000</v>
      </c>
      <c r="K340" s="471">
        <v>0</v>
      </c>
      <c r="L340" s="442">
        <v>2000000</v>
      </c>
      <c r="M340" s="378">
        <v>0</v>
      </c>
      <c r="N340" s="378"/>
      <c r="O340" s="405"/>
      <c r="P340" s="366"/>
      <c r="Q340" s="371"/>
    </row>
    <row r="341" spans="1:17" ht="39.950000000000003" customHeight="1">
      <c r="A341">
        <f t="shared" si="45"/>
        <v>0</v>
      </c>
      <c r="B341" s="362"/>
      <c r="C341" s="362"/>
      <c r="D341" s="422" t="s">
        <v>854</v>
      </c>
      <c r="E341" s="432"/>
      <c r="F341" s="377" t="s">
        <v>178</v>
      </c>
      <c r="G341" s="377" t="s">
        <v>851</v>
      </c>
      <c r="H341" s="377" t="s">
        <v>2029</v>
      </c>
      <c r="I341" s="442"/>
      <c r="J341" s="442">
        <v>2000000</v>
      </c>
      <c r="K341" s="471">
        <v>0</v>
      </c>
      <c r="L341" s="442">
        <v>2000000</v>
      </c>
      <c r="M341" s="378">
        <v>0</v>
      </c>
      <c r="N341" s="378"/>
      <c r="O341" s="405"/>
      <c r="P341" s="366"/>
      <c r="Q341" s="371"/>
    </row>
    <row r="342" spans="1:17" ht="39.950000000000003" customHeight="1">
      <c r="A342">
        <f t="shared" si="45"/>
        <v>0</v>
      </c>
      <c r="B342" s="362"/>
      <c r="C342" s="362"/>
      <c r="D342" s="422" t="s">
        <v>1248</v>
      </c>
      <c r="E342" s="432"/>
      <c r="F342" s="377" t="s">
        <v>187</v>
      </c>
      <c r="G342" s="377" t="s">
        <v>851</v>
      </c>
      <c r="H342" s="377" t="s">
        <v>2029</v>
      </c>
      <c r="I342" s="442"/>
      <c r="J342" s="442">
        <v>1053723</v>
      </c>
      <c r="K342" s="471">
        <v>0</v>
      </c>
      <c r="L342" s="442">
        <v>992666.02</v>
      </c>
      <c r="M342" s="378"/>
      <c r="N342" s="378" t="s">
        <v>2034</v>
      </c>
      <c r="O342" s="405"/>
      <c r="P342" s="375" t="s">
        <v>2035</v>
      </c>
      <c r="Q342" s="371"/>
    </row>
    <row r="343" spans="1:17" ht="39.950000000000003" customHeight="1">
      <c r="A343">
        <f t="shared" si="45"/>
        <v>0</v>
      </c>
      <c r="B343" s="362"/>
      <c r="C343" s="362"/>
      <c r="D343" s="422" t="s">
        <v>1883</v>
      </c>
      <c r="E343" s="432"/>
      <c r="F343" s="377" t="s">
        <v>236</v>
      </c>
      <c r="G343" s="377" t="s">
        <v>851</v>
      </c>
      <c r="H343" s="377" t="s">
        <v>2029</v>
      </c>
      <c r="I343" s="442"/>
      <c r="J343" s="442">
        <v>672741</v>
      </c>
      <c r="K343" s="471">
        <v>0</v>
      </c>
      <c r="L343" s="442">
        <v>0</v>
      </c>
      <c r="M343" s="378"/>
      <c r="N343" s="378" t="s">
        <v>2034</v>
      </c>
      <c r="O343" s="405"/>
      <c r="P343" s="406" t="s">
        <v>2036</v>
      </c>
      <c r="Q343" s="371"/>
    </row>
    <row r="344" spans="1:17" ht="39.950000000000003" customHeight="1">
      <c r="A344">
        <f t="shared" si="45"/>
        <v>1</v>
      </c>
      <c r="B344" s="362">
        <v>2018</v>
      </c>
      <c r="C344" s="362">
        <v>2019</v>
      </c>
      <c r="D344" s="422"/>
      <c r="E344" s="432" t="s">
        <v>2037</v>
      </c>
      <c r="F344" s="361" t="s">
        <v>2038</v>
      </c>
      <c r="G344" s="361" t="s">
        <v>2039</v>
      </c>
      <c r="H344" s="361" t="s">
        <v>2029</v>
      </c>
      <c r="I344" s="369">
        <v>7101707</v>
      </c>
      <c r="J344" s="369">
        <f>J345+J346</f>
        <v>6538609</v>
      </c>
      <c r="K344" s="470">
        <f>I344*15/100</f>
        <v>1065256.05</v>
      </c>
      <c r="L344" s="369">
        <f>L345+L346</f>
        <v>3516403.25</v>
      </c>
      <c r="M344" s="363">
        <f>J344-L344</f>
        <v>3022205.75</v>
      </c>
      <c r="N344" s="363"/>
      <c r="O344" s="405"/>
      <c r="P344" s="406"/>
      <c r="Q344" s="371"/>
    </row>
    <row r="345" spans="1:17" ht="39.950000000000003" customHeight="1">
      <c r="A345">
        <f t="shared" si="45"/>
        <v>0</v>
      </c>
      <c r="D345" s="422" t="s">
        <v>2040</v>
      </c>
      <c r="E345" s="432"/>
      <c r="F345" s="377" t="s">
        <v>176</v>
      </c>
      <c r="G345" s="377" t="s">
        <v>2039</v>
      </c>
      <c r="H345" s="377" t="s">
        <v>2029</v>
      </c>
      <c r="I345" s="442"/>
      <c r="J345" s="442">
        <v>4000000</v>
      </c>
      <c r="K345" s="471">
        <v>0</v>
      </c>
      <c r="L345" s="442">
        <v>3516403.25</v>
      </c>
      <c r="M345" s="378">
        <v>483596.75</v>
      </c>
      <c r="N345" s="363"/>
      <c r="O345" s="405"/>
      <c r="P345" s="406" t="s">
        <v>1837</v>
      </c>
      <c r="Q345" s="371"/>
    </row>
    <row r="346" spans="1:17" ht="39.950000000000003" customHeight="1">
      <c r="A346">
        <f t="shared" si="45"/>
        <v>0</v>
      </c>
      <c r="B346" s="362"/>
      <c r="C346" s="362"/>
      <c r="D346" s="422" t="s">
        <v>2041</v>
      </c>
      <c r="E346" s="432"/>
      <c r="F346" s="377" t="s">
        <v>177</v>
      </c>
      <c r="G346" s="377" t="s">
        <v>2039</v>
      </c>
      <c r="H346" s="377" t="s">
        <v>2029</v>
      </c>
      <c r="I346" s="442"/>
      <c r="J346" s="451">
        <v>2538609</v>
      </c>
      <c r="K346" s="471">
        <v>0</v>
      </c>
      <c r="L346" s="442">
        <v>0</v>
      </c>
      <c r="M346" s="378">
        <f>J346-L346</f>
        <v>2538609</v>
      </c>
      <c r="N346" s="363"/>
      <c r="O346" s="405"/>
      <c r="P346" s="406" t="s">
        <v>2042</v>
      </c>
      <c r="Q346" s="371"/>
    </row>
    <row r="347" spans="1:17" ht="39.950000000000003" customHeight="1">
      <c r="A347">
        <f t="shared" si="45"/>
        <v>1</v>
      </c>
      <c r="B347" s="362">
        <v>2014</v>
      </c>
      <c r="C347" s="362">
        <v>2018</v>
      </c>
      <c r="D347" s="422"/>
      <c r="E347" s="432" t="s">
        <v>1436</v>
      </c>
      <c r="F347" s="361" t="s">
        <v>2043</v>
      </c>
      <c r="G347" s="361" t="s">
        <v>1023</v>
      </c>
      <c r="H347" s="361" t="s">
        <v>2029</v>
      </c>
      <c r="I347" s="369">
        <v>12581229.380000001</v>
      </c>
      <c r="J347" s="369">
        <v>12729268</v>
      </c>
      <c r="K347" s="470">
        <v>1887184.4070000001</v>
      </c>
      <c r="L347" s="369">
        <v>8433865.3300000001</v>
      </c>
      <c r="M347" s="363">
        <v>4295402.67</v>
      </c>
      <c r="N347" s="363"/>
      <c r="O347" s="405" t="s">
        <v>2044</v>
      </c>
      <c r="P347" s="406" t="s">
        <v>2045</v>
      </c>
      <c r="Q347" s="376" t="s">
        <v>1778</v>
      </c>
    </row>
    <row r="348" spans="1:17" ht="39.950000000000003" customHeight="1">
      <c r="A348">
        <f t="shared" si="45"/>
        <v>0</v>
      </c>
      <c r="B348" s="362"/>
      <c r="C348" s="362"/>
      <c r="D348" s="422" t="s">
        <v>1024</v>
      </c>
      <c r="E348" s="432"/>
      <c r="F348" s="377" t="s">
        <v>176</v>
      </c>
      <c r="G348" s="377" t="s">
        <v>1023</v>
      </c>
      <c r="H348" s="377" t="s">
        <v>2029</v>
      </c>
      <c r="I348" s="442"/>
      <c r="J348" s="442">
        <v>1000000</v>
      </c>
      <c r="K348" s="471">
        <v>0</v>
      </c>
      <c r="L348" s="442">
        <v>1000000</v>
      </c>
      <c r="M348" s="378">
        <v>0</v>
      </c>
      <c r="N348" s="378"/>
      <c r="O348" s="405"/>
      <c r="P348" s="366"/>
      <c r="Q348" s="371"/>
    </row>
    <row r="349" spans="1:17" ht="39.950000000000003" customHeight="1">
      <c r="A349">
        <f t="shared" si="45"/>
        <v>0</v>
      </c>
      <c r="B349" s="362"/>
      <c r="C349" s="362"/>
      <c r="D349" s="422" t="s">
        <v>1025</v>
      </c>
      <c r="E349" s="432"/>
      <c r="F349" s="377" t="s">
        <v>177</v>
      </c>
      <c r="G349" s="377" t="s">
        <v>1023</v>
      </c>
      <c r="H349" s="377" t="s">
        <v>2029</v>
      </c>
      <c r="I349" s="442"/>
      <c r="J349" s="442">
        <v>1000000</v>
      </c>
      <c r="K349" s="471">
        <v>0</v>
      </c>
      <c r="L349" s="442">
        <v>1000000</v>
      </c>
      <c r="M349" s="378">
        <v>0</v>
      </c>
      <c r="N349" s="378"/>
      <c r="O349" s="405"/>
      <c r="P349" s="366"/>
      <c r="Q349" s="371"/>
    </row>
    <row r="350" spans="1:17" ht="39.950000000000003" customHeight="1">
      <c r="A350">
        <f t="shared" si="45"/>
        <v>0</v>
      </c>
      <c r="B350" s="362"/>
      <c r="C350" s="362"/>
      <c r="D350" s="422" t="s">
        <v>1026</v>
      </c>
      <c r="E350" s="432"/>
      <c r="F350" s="377" t="s">
        <v>178</v>
      </c>
      <c r="G350" s="377" t="s">
        <v>1023</v>
      </c>
      <c r="H350" s="377" t="s">
        <v>2029</v>
      </c>
      <c r="I350" s="442"/>
      <c r="J350" s="442">
        <v>2000000</v>
      </c>
      <c r="K350" s="471">
        <v>0</v>
      </c>
      <c r="L350" s="442">
        <v>2000000</v>
      </c>
      <c r="M350" s="378">
        <v>0</v>
      </c>
      <c r="N350" s="378"/>
      <c r="O350" s="405"/>
      <c r="P350" s="366"/>
      <c r="Q350" s="371"/>
    </row>
    <row r="351" spans="1:17" ht="39.950000000000003" customHeight="1">
      <c r="A351">
        <f t="shared" si="45"/>
        <v>0</v>
      </c>
      <c r="B351" s="362"/>
      <c r="C351" s="362"/>
      <c r="D351" s="422" t="s">
        <v>1219</v>
      </c>
      <c r="E351" s="432"/>
      <c r="F351" s="377" t="s">
        <v>187</v>
      </c>
      <c r="G351" s="377" t="s">
        <v>1023</v>
      </c>
      <c r="H351" s="377" t="s">
        <v>2029</v>
      </c>
      <c r="I351" s="442"/>
      <c r="J351" s="442">
        <v>2000000</v>
      </c>
      <c r="K351" s="471">
        <v>0</v>
      </c>
      <c r="L351" s="442">
        <v>1929797.52</v>
      </c>
      <c r="M351" s="378">
        <v>70202.479999999981</v>
      </c>
      <c r="N351" s="378"/>
      <c r="O351" s="405"/>
      <c r="P351" s="375"/>
      <c r="Q351" s="371"/>
    </row>
    <row r="352" spans="1:17" ht="39.950000000000003" customHeight="1">
      <c r="A352">
        <f t="shared" si="45"/>
        <v>0</v>
      </c>
      <c r="B352" s="362"/>
      <c r="C352" s="362"/>
      <c r="D352" s="422" t="s">
        <v>1027</v>
      </c>
      <c r="E352" s="432"/>
      <c r="F352" s="377" t="s">
        <v>236</v>
      </c>
      <c r="G352" s="377" t="s">
        <v>1023</v>
      </c>
      <c r="H352" s="377" t="s">
        <v>2029</v>
      </c>
      <c r="I352" s="442"/>
      <c r="J352" s="442">
        <v>1614665</v>
      </c>
      <c r="K352" s="471">
        <v>0</v>
      </c>
      <c r="L352" s="442">
        <v>1321189.1200000001</v>
      </c>
      <c r="M352" s="378">
        <v>293475.87999999989</v>
      </c>
      <c r="N352" s="378"/>
      <c r="O352" s="405"/>
      <c r="P352" s="375"/>
      <c r="Q352" s="371"/>
    </row>
    <row r="353" spans="1:17" ht="39.950000000000003" customHeight="1">
      <c r="A353">
        <f t="shared" si="45"/>
        <v>0</v>
      </c>
      <c r="B353" s="362"/>
      <c r="C353" s="362"/>
      <c r="D353" s="422" t="s">
        <v>2046</v>
      </c>
      <c r="E353" s="432"/>
      <c r="F353" s="377" t="s">
        <v>245</v>
      </c>
      <c r="G353" s="377" t="s">
        <v>1023</v>
      </c>
      <c r="H353" s="377" t="s">
        <v>2029</v>
      </c>
      <c r="I353" s="442"/>
      <c r="J353" s="442">
        <v>5114603</v>
      </c>
      <c r="K353" s="471">
        <v>0</v>
      </c>
      <c r="L353" s="442">
        <v>1182878.69</v>
      </c>
      <c r="M353" s="378">
        <v>3931724.31</v>
      </c>
      <c r="N353" s="378"/>
      <c r="O353" s="405"/>
      <c r="P353" s="375" t="s">
        <v>2047</v>
      </c>
      <c r="Q353" s="371"/>
    </row>
    <row r="354" spans="1:17" ht="39.950000000000003" customHeight="1">
      <c r="A354">
        <f t="shared" si="45"/>
        <v>1</v>
      </c>
      <c r="B354" s="362">
        <v>2012</v>
      </c>
      <c r="C354" s="362">
        <v>2013</v>
      </c>
      <c r="D354" s="422"/>
      <c r="E354" s="432" t="s">
        <v>1383</v>
      </c>
      <c r="F354" s="361" t="s">
        <v>2048</v>
      </c>
      <c r="G354" s="361" t="s">
        <v>2049</v>
      </c>
      <c r="H354" s="361" t="s">
        <v>2029</v>
      </c>
      <c r="I354" s="369">
        <v>10650000</v>
      </c>
      <c r="J354" s="369">
        <f>J355+J356</f>
        <v>6500000</v>
      </c>
      <c r="K354" s="470">
        <f>I354*15/100</f>
        <v>1597500</v>
      </c>
      <c r="L354" s="369">
        <f>L355+L356</f>
        <v>3790681.05</v>
      </c>
      <c r="M354" s="363">
        <f>J354-L354</f>
        <v>2709318.95</v>
      </c>
      <c r="N354" s="363">
        <v>4150000</v>
      </c>
      <c r="O354" s="405"/>
      <c r="P354" s="366"/>
      <c r="Q354" s="371"/>
    </row>
    <row r="355" spans="1:17" ht="39.950000000000003" customHeight="1">
      <c r="A355">
        <f t="shared" si="45"/>
        <v>0</v>
      </c>
      <c r="B355" s="362"/>
      <c r="C355" s="362"/>
      <c r="D355" s="422" t="s">
        <v>2050</v>
      </c>
      <c r="E355" s="432"/>
      <c r="F355" s="377" t="s">
        <v>176</v>
      </c>
      <c r="G355" s="377" t="s">
        <v>2049</v>
      </c>
      <c r="H355" s="377" t="s">
        <v>2029</v>
      </c>
      <c r="I355" s="442"/>
      <c r="J355" s="442">
        <v>3000000</v>
      </c>
      <c r="K355" s="471">
        <v>0</v>
      </c>
      <c r="L355" s="442">
        <v>3000000</v>
      </c>
      <c r="M355" s="378">
        <f>J355-L355</f>
        <v>0</v>
      </c>
      <c r="N355" s="378">
        <v>0</v>
      </c>
      <c r="O355" s="405"/>
      <c r="P355" s="366"/>
      <c r="Q355" s="371"/>
    </row>
    <row r="356" spans="1:17" ht="39.950000000000003" customHeight="1">
      <c r="A356">
        <f t="shared" si="45"/>
        <v>0</v>
      </c>
      <c r="B356" s="362"/>
      <c r="C356" s="362"/>
      <c r="D356" s="422" t="s">
        <v>2051</v>
      </c>
      <c r="E356" s="432"/>
      <c r="F356" s="377" t="s">
        <v>177</v>
      </c>
      <c r="G356" s="377" t="s">
        <v>2049</v>
      </c>
      <c r="H356" s="377" t="s">
        <v>2029</v>
      </c>
      <c r="I356" s="442"/>
      <c r="J356" s="442">
        <v>3500000</v>
      </c>
      <c r="K356" s="471">
        <v>0</v>
      </c>
      <c r="L356" s="442">
        <v>790681.05</v>
      </c>
      <c r="M356" s="378">
        <v>3500000</v>
      </c>
      <c r="N356" s="378">
        <v>0</v>
      </c>
      <c r="O356" s="405"/>
      <c r="P356" s="406" t="s">
        <v>1918</v>
      </c>
      <c r="Q356" s="371"/>
    </row>
    <row r="357" spans="1:17" ht="39.950000000000003" customHeight="1">
      <c r="A357">
        <f t="shared" si="45"/>
        <v>1</v>
      </c>
      <c r="B357" s="362">
        <v>2013</v>
      </c>
      <c r="C357" s="362">
        <v>2016</v>
      </c>
      <c r="D357" s="422"/>
      <c r="E357" s="432" t="s">
        <v>1492</v>
      </c>
      <c r="F357" s="361" t="s">
        <v>571</v>
      </c>
      <c r="G357" s="361" t="s">
        <v>572</v>
      </c>
      <c r="H357" s="361" t="s">
        <v>2029</v>
      </c>
      <c r="I357" s="369">
        <v>4985776</v>
      </c>
      <c r="J357" s="369">
        <v>4500651</v>
      </c>
      <c r="K357" s="470">
        <v>747866.4</v>
      </c>
      <c r="L357" s="369">
        <v>4449922.71</v>
      </c>
      <c r="M357" s="363">
        <v>50728.290000000037</v>
      </c>
      <c r="N357" s="363">
        <v>485125</v>
      </c>
      <c r="O357" s="405" t="s">
        <v>2052</v>
      </c>
      <c r="P357" s="375" t="s">
        <v>2053</v>
      </c>
      <c r="Q357" s="376"/>
    </row>
    <row r="358" spans="1:17" ht="39.950000000000003" customHeight="1">
      <c r="A358">
        <f t="shared" si="45"/>
        <v>0</v>
      </c>
      <c r="D358" s="422" t="s">
        <v>573</v>
      </c>
      <c r="E358" s="432"/>
      <c r="F358" s="377" t="s">
        <v>176</v>
      </c>
      <c r="G358" s="377" t="s">
        <v>572</v>
      </c>
      <c r="H358" s="377" t="s">
        <v>2029</v>
      </c>
      <c r="I358" s="442"/>
      <c r="J358" s="442">
        <v>500000</v>
      </c>
      <c r="K358" s="471">
        <v>0</v>
      </c>
      <c r="L358" s="442">
        <v>500000</v>
      </c>
      <c r="M358" s="378">
        <v>0</v>
      </c>
      <c r="N358" s="378"/>
      <c r="O358" s="405" t="s">
        <v>2054</v>
      </c>
      <c r="P358" s="366"/>
      <c r="Q358" s="371"/>
    </row>
    <row r="359" spans="1:17" ht="39.950000000000003" customHeight="1">
      <c r="A359">
        <f t="shared" si="45"/>
        <v>0</v>
      </c>
      <c r="B359" s="362"/>
      <c r="C359" s="362"/>
      <c r="D359" s="422" t="s">
        <v>574</v>
      </c>
      <c r="E359" s="432"/>
      <c r="F359" s="377" t="s">
        <v>177</v>
      </c>
      <c r="G359" s="377" t="s">
        <v>572</v>
      </c>
      <c r="H359" s="377" t="s">
        <v>2029</v>
      </c>
      <c r="I359" s="442"/>
      <c r="J359" s="442">
        <v>500000</v>
      </c>
      <c r="K359" s="471">
        <v>0</v>
      </c>
      <c r="L359" s="442">
        <v>500000</v>
      </c>
      <c r="M359" s="378">
        <v>0</v>
      </c>
      <c r="N359" s="378"/>
      <c r="O359" s="405" t="s">
        <v>2054</v>
      </c>
      <c r="P359" s="366"/>
      <c r="Q359" s="371"/>
    </row>
    <row r="360" spans="1:17" ht="39.950000000000003" customHeight="1">
      <c r="A360">
        <f t="shared" si="45"/>
        <v>0</v>
      </c>
      <c r="B360" s="362"/>
      <c r="C360" s="362"/>
      <c r="D360" s="422" t="s">
        <v>575</v>
      </c>
      <c r="E360" s="432"/>
      <c r="F360" s="377" t="s">
        <v>178</v>
      </c>
      <c r="G360" s="377" t="s">
        <v>572</v>
      </c>
      <c r="H360" s="377" t="s">
        <v>2029</v>
      </c>
      <c r="I360" s="442"/>
      <c r="J360" s="442">
        <v>1000000</v>
      </c>
      <c r="K360" s="471">
        <v>0</v>
      </c>
      <c r="L360" s="442">
        <v>1000000</v>
      </c>
      <c r="M360" s="378">
        <v>0</v>
      </c>
      <c r="N360" s="378"/>
      <c r="O360" s="405" t="s">
        <v>2054</v>
      </c>
      <c r="P360" s="366"/>
      <c r="Q360" s="371"/>
    </row>
    <row r="361" spans="1:17" ht="39.950000000000003" customHeight="1">
      <c r="A361">
        <f t="shared" si="45"/>
        <v>0</v>
      </c>
      <c r="B361" s="362"/>
      <c r="C361" s="362"/>
      <c r="D361" s="422" t="s">
        <v>576</v>
      </c>
      <c r="E361" s="432"/>
      <c r="F361" s="377" t="s">
        <v>187</v>
      </c>
      <c r="G361" s="377" t="s">
        <v>572</v>
      </c>
      <c r="H361" s="377" t="s">
        <v>2029</v>
      </c>
      <c r="I361" s="442"/>
      <c r="J361" s="442">
        <v>2177267</v>
      </c>
      <c r="K361" s="471">
        <v>0</v>
      </c>
      <c r="L361" s="442">
        <v>2177267</v>
      </c>
      <c r="M361" s="378">
        <v>0</v>
      </c>
      <c r="N361" s="378"/>
      <c r="O361" s="405" t="s">
        <v>2054</v>
      </c>
      <c r="P361" s="366"/>
      <c r="Q361" s="371"/>
    </row>
    <row r="362" spans="1:17" ht="39.950000000000003" customHeight="1">
      <c r="A362">
        <f t="shared" si="45"/>
        <v>0</v>
      </c>
      <c r="B362" s="362"/>
      <c r="C362" s="362"/>
      <c r="D362" s="422" t="s">
        <v>1314</v>
      </c>
      <c r="E362" s="432"/>
      <c r="F362" s="377" t="s">
        <v>236</v>
      </c>
      <c r="G362" s="377" t="s">
        <v>572</v>
      </c>
      <c r="H362" s="377" t="s">
        <v>2029</v>
      </c>
      <c r="I362" s="442"/>
      <c r="J362" s="442">
        <v>323384</v>
      </c>
      <c r="K362" s="471">
        <v>0</v>
      </c>
      <c r="L362" s="442">
        <v>272655.71000000002</v>
      </c>
      <c r="M362" s="378">
        <v>50728.289999999979</v>
      </c>
      <c r="N362" s="378"/>
      <c r="O362" s="405" t="s">
        <v>2052</v>
      </c>
      <c r="P362" s="375" t="s">
        <v>2055</v>
      </c>
      <c r="Q362" s="371"/>
    </row>
    <row r="363" spans="1:17" ht="39.950000000000003" customHeight="1">
      <c r="A363">
        <f t="shared" si="45"/>
        <v>1</v>
      </c>
      <c r="B363" s="362">
        <v>2015</v>
      </c>
      <c r="C363" s="362">
        <v>2018</v>
      </c>
      <c r="D363" s="422"/>
      <c r="E363" s="432" t="s">
        <v>1438</v>
      </c>
      <c r="F363" s="361" t="s">
        <v>577</v>
      </c>
      <c r="G363" s="361" t="s">
        <v>578</v>
      </c>
      <c r="H363" s="361" t="s">
        <v>1384</v>
      </c>
      <c r="I363" s="369">
        <v>5160814</v>
      </c>
      <c r="J363" s="369">
        <f>J364+J365+J366</f>
        <v>4785789</v>
      </c>
      <c r="K363" s="470">
        <f>I363*15/100</f>
        <v>774122.1</v>
      </c>
      <c r="L363" s="369">
        <f>L364+L365+L366</f>
        <v>4416283.62</v>
      </c>
      <c r="M363" s="363">
        <f>J363-L363</f>
        <v>369505.37999999989</v>
      </c>
      <c r="N363" s="363"/>
      <c r="O363" s="405"/>
      <c r="P363" s="366"/>
      <c r="Q363" s="371"/>
    </row>
    <row r="364" spans="1:17" ht="39.950000000000003" customHeight="1">
      <c r="A364">
        <f t="shared" si="45"/>
        <v>0</v>
      </c>
      <c r="D364" s="422" t="s">
        <v>579</v>
      </c>
      <c r="F364" s="377" t="s">
        <v>176</v>
      </c>
      <c r="G364" s="377" t="s">
        <v>578</v>
      </c>
      <c r="H364" s="377"/>
      <c r="I364" s="442"/>
      <c r="J364" s="442">
        <v>2000000</v>
      </c>
      <c r="K364" s="471">
        <v>0</v>
      </c>
      <c r="L364" s="442">
        <v>2000000</v>
      </c>
      <c r="M364" s="378">
        <v>0</v>
      </c>
      <c r="N364" s="378"/>
      <c r="O364" s="408"/>
      <c r="P364" s="366"/>
      <c r="Q364" s="371"/>
    </row>
    <row r="365" spans="1:17" ht="39.950000000000003" customHeight="1">
      <c r="A365">
        <f t="shared" si="45"/>
        <v>0</v>
      </c>
      <c r="B365" s="362"/>
      <c r="C365" s="362"/>
      <c r="D365" s="422" t="s">
        <v>2056</v>
      </c>
      <c r="E365" s="432"/>
      <c r="F365" s="377" t="s">
        <v>177</v>
      </c>
      <c r="G365" s="377" t="s">
        <v>2057</v>
      </c>
      <c r="H365" s="377"/>
      <c r="I365" s="442"/>
      <c r="J365" s="442">
        <v>1000000</v>
      </c>
      <c r="K365" s="471">
        <v>0</v>
      </c>
      <c r="L365" s="442">
        <v>1000000</v>
      </c>
      <c r="M365" s="378">
        <v>0</v>
      </c>
      <c r="N365" s="378"/>
      <c r="O365" s="408"/>
      <c r="P365" s="366"/>
      <c r="Q365" s="371"/>
    </row>
    <row r="366" spans="1:17" ht="39.950000000000003" customHeight="1">
      <c r="A366">
        <f t="shared" si="45"/>
        <v>0</v>
      </c>
      <c r="B366" s="362"/>
      <c r="C366" s="362"/>
      <c r="D366" s="422" t="s">
        <v>2058</v>
      </c>
      <c r="E366" s="432"/>
      <c r="F366" s="377" t="s">
        <v>178</v>
      </c>
      <c r="G366" s="377" t="s">
        <v>2057</v>
      </c>
      <c r="H366" s="377"/>
      <c r="I366" s="442"/>
      <c r="J366" s="442">
        <v>1785789</v>
      </c>
      <c r="K366" s="471">
        <v>0</v>
      </c>
      <c r="L366" s="442">
        <f>611611.4+804672.22</f>
        <v>1416283.62</v>
      </c>
      <c r="M366" s="378">
        <f>J366-L366</f>
        <v>369505.37999999989</v>
      </c>
      <c r="N366" s="378"/>
      <c r="O366" s="408"/>
      <c r="P366" s="406" t="s">
        <v>2059</v>
      </c>
      <c r="Q366" s="371"/>
    </row>
    <row r="367" spans="1:17" ht="39.950000000000003" customHeight="1">
      <c r="A367">
        <f t="shared" si="45"/>
        <v>1</v>
      </c>
      <c r="B367" s="362">
        <v>2016</v>
      </c>
      <c r="C367" s="362">
        <v>2018</v>
      </c>
      <c r="D367" s="422"/>
      <c r="E367" s="432" t="s">
        <v>1493</v>
      </c>
      <c r="F367" s="361" t="s">
        <v>628</v>
      </c>
      <c r="G367" s="361" t="s">
        <v>629</v>
      </c>
      <c r="H367" s="361" t="s">
        <v>1384</v>
      </c>
      <c r="I367" s="369">
        <v>10989356</v>
      </c>
      <c r="J367" s="369">
        <f>J368+J369</f>
        <v>6000000</v>
      </c>
      <c r="K367" s="470">
        <v>740500.5</v>
      </c>
      <c r="L367" s="369">
        <f>L368+L369</f>
        <v>4072124.38</v>
      </c>
      <c r="M367" s="363">
        <f>M368+M369</f>
        <v>1927875.62</v>
      </c>
      <c r="N367" s="363">
        <f>I367-J367</f>
        <v>4989356</v>
      </c>
      <c r="O367" s="405"/>
      <c r="P367" s="366"/>
      <c r="Q367" s="376" t="s">
        <v>1778</v>
      </c>
    </row>
    <row r="368" spans="1:17" ht="39.950000000000003" customHeight="1">
      <c r="A368">
        <f t="shared" si="45"/>
        <v>0</v>
      </c>
      <c r="B368" s="362"/>
      <c r="C368" s="362"/>
      <c r="D368" s="422" t="s">
        <v>630</v>
      </c>
      <c r="E368" s="432"/>
      <c r="F368" s="377" t="s">
        <v>176</v>
      </c>
      <c r="G368" s="377" t="s">
        <v>629</v>
      </c>
      <c r="H368" s="377" t="s">
        <v>1384</v>
      </c>
      <c r="I368" s="442"/>
      <c r="J368" s="442">
        <v>1000000</v>
      </c>
      <c r="K368" s="471">
        <v>0</v>
      </c>
      <c r="L368" s="442">
        <v>1000000</v>
      </c>
      <c r="M368" s="378">
        <v>0</v>
      </c>
      <c r="N368" s="363"/>
      <c r="O368" s="405"/>
      <c r="P368" s="366"/>
      <c r="Q368" s="371"/>
    </row>
    <row r="369" spans="1:17" ht="39.950000000000003" customHeight="1">
      <c r="A369">
        <f t="shared" si="45"/>
        <v>0</v>
      </c>
      <c r="B369" s="362"/>
      <c r="C369" s="362"/>
      <c r="D369" s="422" t="s">
        <v>2060</v>
      </c>
      <c r="E369" s="432"/>
      <c r="F369" s="377" t="s">
        <v>177</v>
      </c>
      <c r="G369" s="377" t="s">
        <v>629</v>
      </c>
      <c r="H369" s="377" t="s">
        <v>1384</v>
      </c>
      <c r="I369" s="442"/>
      <c r="J369" s="442">
        <v>5000000</v>
      </c>
      <c r="K369" s="471">
        <v>0</v>
      </c>
      <c r="L369" s="442">
        <v>3072124.38</v>
      </c>
      <c r="M369" s="378">
        <v>1927875.62</v>
      </c>
      <c r="N369" s="363"/>
      <c r="O369" s="405"/>
      <c r="P369" s="375" t="s">
        <v>2061</v>
      </c>
      <c r="Q369" s="371"/>
    </row>
    <row r="370" spans="1:17" ht="39.950000000000003" customHeight="1">
      <c r="A370">
        <f t="shared" si="45"/>
        <v>1</v>
      </c>
      <c r="B370" s="362">
        <v>2018</v>
      </c>
      <c r="C370" s="362">
        <v>2018</v>
      </c>
      <c r="D370" s="422"/>
      <c r="E370" s="432" t="s">
        <v>2062</v>
      </c>
      <c r="F370" s="361" t="s">
        <v>2063</v>
      </c>
      <c r="G370" s="361" t="s">
        <v>2064</v>
      </c>
      <c r="H370" s="361" t="s">
        <v>1384</v>
      </c>
      <c r="I370" s="485"/>
      <c r="J370" s="369">
        <v>1000000</v>
      </c>
      <c r="K370" s="470"/>
      <c r="L370" s="369">
        <v>0</v>
      </c>
      <c r="M370" s="363">
        <v>1000000</v>
      </c>
      <c r="N370" s="363"/>
      <c r="O370" s="405"/>
      <c r="P370" s="375" t="s">
        <v>2065</v>
      </c>
      <c r="Q370" s="376" t="s">
        <v>1782</v>
      </c>
    </row>
    <row r="371" spans="1:17" ht="39.950000000000003" customHeight="1">
      <c r="A371">
        <f t="shared" si="45"/>
        <v>0</v>
      </c>
      <c r="B371" s="362"/>
      <c r="C371" s="362"/>
      <c r="D371" s="422" t="s">
        <v>2066</v>
      </c>
      <c r="E371" s="432"/>
      <c r="F371" s="377" t="s">
        <v>176</v>
      </c>
      <c r="G371" s="377" t="s">
        <v>2064</v>
      </c>
      <c r="H371" s="377" t="s">
        <v>1384</v>
      </c>
      <c r="I371" s="442"/>
      <c r="J371" s="442">
        <v>1000000</v>
      </c>
      <c r="K371" s="471">
        <v>0</v>
      </c>
      <c r="L371" s="442">
        <v>0</v>
      </c>
      <c r="M371" s="378">
        <v>1000000</v>
      </c>
      <c r="N371" s="363"/>
      <c r="O371" s="405"/>
      <c r="P371" s="366"/>
      <c r="Q371" s="371"/>
    </row>
    <row r="372" spans="1:17" ht="39.950000000000003" customHeight="1">
      <c r="A372">
        <f t="shared" si="45"/>
        <v>1</v>
      </c>
      <c r="B372" s="362">
        <v>2018</v>
      </c>
      <c r="C372" s="362">
        <v>2018</v>
      </c>
      <c r="D372" s="422"/>
      <c r="E372" s="432" t="s">
        <v>2067</v>
      </c>
      <c r="F372" s="361" t="s">
        <v>2068</v>
      </c>
      <c r="G372" s="361" t="s">
        <v>2069</v>
      </c>
      <c r="H372" s="361" t="s">
        <v>1384</v>
      </c>
      <c r="I372" s="369">
        <v>9655055.9499999993</v>
      </c>
      <c r="J372" s="369">
        <v>1000000</v>
      </c>
      <c r="K372" s="470">
        <f>I372*15/100</f>
        <v>1448258.3925000001</v>
      </c>
      <c r="L372" s="369">
        <v>1000000</v>
      </c>
      <c r="M372" s="363">
        <f>J372-L372</f>
        <v>0</v>
      </c>
      <c r="N372" s="363"/>
      <c r="O372" s="405"/>
      <c r="P372" s="366"/>
      <c r="Q372" s="376" t="s">
        <v>1782</v>
      </c>
    </row>
    <row r="373" spans="1:17" ht="39.950000000000003" customHeight="1">
      <c r="A373">
        <f t="shared" si="45"/>
        <v>0</v>
      </c>
      <c r="B373" s="362"/>
      <c r="C373" s="362"/>
      <c r="D373" s="422" t="s">
        <v>2070</v>
      </c>
      <c r="E373" s="432"/>
      <c r="F373" s="377" t="s">
        <v>176</v>
      </c>
      <c r="G373" s="377" t="s">
        <v>2069</v>
      </c>
      <c r="H373" s="377" t="s">
        <v>1384</v>
      </c>
      <c r="I373" s="442"/>
      <c r="J373" s="442">
        <v>1000000</v>
      </c>
      <c r="K373" s="471">
        <v>0</v>
      </c>
      <c r="L373" s="442">
        <v>1000000</v>
      </c>
      <c r="M373" s="378">
        <f>J373-L373</f>
        <v>0</v>
      </c>
      <c r="N373" s="363"/>
      <c r="O373" s="405"/>
      <c r="P373" s="366"/>
      <c r="Q373" s="371"/>
    </row>
    <row r="374" spans="1:17" ht="39.950000000000003" customHeight="1">
      <c r="A374">
        <f t="shared" si="45"/>
        <v>1</v>
      </c>
      <c r="B374" s="362">
        <v>2016</v>
      </c>
      <c r="C374" s="362">
        <v>2018</v>
      </c>
      <c r="D374" s="422"/>
      <c r="E374" s="432" t="s">
        <v>1439</v>
      </c>
      <c r="F374" s="361" t="s">
        <v>708</v>
      </c>
      <c r="G374" s="361" t="s">
        <v>709</v>
      </c>
      <c r="H374" s="361" t="s">
        <v>1384</v>
      </c>
      <c r="I374" s="369">
        <v>6921810</v>
      </c>
      <c r="J374" s="369">
        <v>4880381</v>
      </c>
      <c r="K374" s="470">
        <v>1038271.5</v>
      </c>
      <c r="L374" s="369">
        <v>4300233.2200000007</v>
      </c>
      <c r="M374" s="363">
        <v>580147.77999999933</v>
      </c>
      <c r="N374" s="363"/>
      <c r="O374" s="405"/>
      <c r="P374" s="366"/>
      <c r="Q374" s="376" t="s">
        <v>1782</v>
      </c>
    </row>
    <row r="375" spans="1:17" ht="39.950000000000003" customHeight="1">
      <c r="A375">
        <f t="shared" si="45"/>
        <v>0</v>
      </c>
      <c r="D375" s="422" t="s">
        <v>1273</v>
      </c>
      <c r="E375" s="432"/>
      <c r="F375" s="377" t="s">
        <v>176</v>
      </c>
      <c r="G375" s="377" t="s">
        <v>709</v>
      </c>
      <c r="H375" s="377" t="s">
        <v>1384</v>
      </c>
      <c r="I375" s="442"/>
      <c r="J375" s="442">
        <v>1000000</v>
      </c>
      <c r="K375" s="471">
        <v>0</v>
      </c>
      <c r="L375" s="442">
        <v>1000000</v>
      </c>
      <c r="M375" s="378">
        <v>0</v>
      </c>
      <c r="N375" s="363"/>
      <c r="O375" s="405"/>
      <c r="P375" s="366"/>
      <c r="Q375" s="371"/>
    </row>
    <row r="376" spans="1:17" ht="39.950000000000003" customHeight="1">
      <c r="A376">
        <f t="shared" si="45"/>
        <v>0</v>
      </c>
      <c r="B376" s="362"/>
      <c r="C376" s="362"/>
      <c r="D376" s="422" t="s">
        <v>2071</v>
      </c>
      <c r="E376" s="432"/>
      <c r="F376" s="377" t="s">
        <v>177</v>
      </c>
      <c r="G376" s="377" t="s">
        <v>709</v>
      </c>
      <c r="H376" s="377" t="s">
        <v>1384</v>
      </c>
      <c r="I376" s="442"/>
      <c r="J376" s="442">
        <v>3880381</v>
      </c>
      <c r="K376" s="471">
        <v>0</v>
      </c>
      <c r="L376" s="442" t="s">
        <v>2072</v>
      </c>
      <c r="M376" s="378">
        <v>580147.7799999998</v>
      </c>
      <c r="N376" s="363"/>
      <c r="O376" s="405"/>
      <c r="P376" s="375" t="s">
        <v>1837</v>
      </c>
      <c r="Q376" s="371"/>
    </row>
    <row r="377" spans="1:17" ht="39.950000000000003" customHeight="1">
      <c r="A377">
        <f t="shared" si="45"/>
        <v>1</v>
      </c>
      <c r="B377" s="362">
        <v>2014</v>
      </c>
      <c r="C377" s="362">
        <v>2018</v>
      </c>
      <c r="D377" s="422"/>
      <c r="E377" s="432" t="s">
        <v>1440</v>
      </c>
      <c r="F377" s="361" t="s">
        <v>907</v>
      </c>
      <c r="G377" s="361" t="s">
        <v>908</v>
      </c>
      <c r="H377" s="361" t="s">
        <v>1384</v>
      </c>
      <c r="I377" s="369">
        <v>5276848</v>
      </c>
      <c r="J377" s="369">
        <v>4170348</v>
      </c>
      <c r="K377" s="470">
        <v>791527.2</v>
      </c>
      <c r="L377" s="369">
        <v>2991491.3</v>
      </c>
      <c r="M377" s="363">
        <v>1178856.7000000002</v>
      </c>
      <c r="N377" s="363">
        <v>1106500</v>
      </c>
      <c r="O377" s="405" t="s">
        <v>2073</v>
      </c>
      <c r="P377" s="366"/>
      <c r="Q377" s="376" t="s">
        <v>1778</v>
      </c>
    </row>
    <row r="378" spans="1:17" ht="39.950000000000003" customHeight="1">
      <c r="A378">
        <f t="shared" si="45"/>
        <v>0</v>
      </c>
      <c r="D378" s="422" t="s">
        <v>909</v>
      </c>
      <c r="E378" s="432"/>
      <c r="F378" s="377" t="s">
        <v>176</v>
      </c>
      <c r="G378" s="377" t="s">
        <v>908</v>
      </c>
      <c r="H378" s="377" t="s">
        <v>1384</v>
      </c>
      <c r="I378" s="442"/>
      <c r="J378" s="442">
        <v>500000</v>
      </c>
      <c r="K378" s="471">
        <v>0</v>
      </c>
      <c r="L378" s="442">
        <v>500000</v>
      </c>
      <c r="M378" s="378">
        <v>0</v>
      </c>
      <c r="N378" s="378"/>
      <c r="O378" s="405"/>
      <c r="P378" s="366"/>
      <c r="Q378" s="371"/>
    </row>
    <row r="379" spans="1:17" ht="39.950000000000003" customHeight="1">
      <c r="A379">
        <f t="shared" si="45"/>
        <v>0</v>
      </c>
      <c r="B379" s="362"/>
      <c r="C379" s="362"/>
      <c r="D379" s="422" t="s">
        <v>910</v>
      </c>
      <c r="E379" s="432"/>
      <c r="F379" s="377" t="s">
        <v>177</v>
      </c>
      <c r="G379" s="377" t="s">
        <v>908</v>
      </c>
      <c r="H379" s="377" t="s">
        <v>1384</v>
      </c>
      <c r="I379" s="442"/>
      <c r="J379" s="442">
        <v>1000000</v>
      </c>
      <c r="K379" s="471">
        <v>0</v>
      </c>
      <c r="L379" s="442">
        <v>997999.92</v>
      </c>
      <c r="M379" s="378">
        <v>2000.0799999999581</v>
      </c>
      <c r="N379" s="378"/>
      <c r="O379" s="405"/>
      <c r="P379" s="366"/>
      <c r="Q379" s="371"/>
    </row>
    <row r="380" spans="1:17" ht="39.950000000000003" customHeight="1">
      <c r="A380">
        <f t="shared" si="45"/>
        <v>0</v>
      </c>
      <c r="B380" s="362"/>
      <c r="C380" s="362"/>
      <c r="D380" s="422" t="s">
        <v>911</v>
      </c>
      <c r="E380" s="432"/>
      <c r="F380" s="377" t="s">
        <v>178</v>
      </c>
      <c r="G380" s="377" t="s">
        <v>908</v>
      </c>
      <c r="H380" s="377" t="s">
        <v>1384</v>
      </c>
      <c r="I380" s="442"/>
      <c r="J380" s="442">
        <v>1000000</v>
      </c>
      <c r="K380" s="471">
        <v>0</v>
      </c>
      <c r="L380" s="442">
        <v>967025.56</v>
      </c>
      <c r="M380" s="378">
        <v>32974.439999999944</v>
      </c>
      <c r="N380" s="378"/>
      <c r="O380" s="405"/>
      <c r="P380" s="375" t="s">
        <v>2074</v>
      </c>
      <c r="Q380" s="371"/>
    </row>
    <row r="381" spans="1:17" ht="39.950000000000003" customHeight="1">
      <c r="A381">
        <f t="shared" si="45"/>
        <v>0</v>
      </c>
      <c r="B381" s="362"/>
      <c r="C381" s="362"/>
      <c r="D381" s="422" t="s">
        <v>2075</v>
      </c>
      <c r="E381" s="432"/>
      <c r="F381" s="377" t="s">
        <v>187</v>
      </c>
      <c r="G381" s="377" t="s">
        <v>908</v>
      </c>
      <c r="H381" s="377" t="s">
        <v>1384</v>
      </c>
      <c r="I381" s="442"/>
      <c r="J381" s="442">
        <v>1670348</v>
      </c>
      <c r="K381" s="471">
        <v>0</v>
      </c>
      <c r="L381" s="442">
        <v>526465.81999999995</v>
      </c>
      <c r="M381" s="378">
        <v>1143882.18</v>
      </c>
      <c r="N381" s="363"/>
      <c r="O381" s="405"/>
      <c r="P381" s="375"/>
      <c r="Q381" s="371"/>
    </row>
    <row r="382" spans="1:17" ht="39.950000000000003" customHeight="1">
      <c r="A382">
        <f t="shared" si="45"/>
        <v>0</v>
      </c>
      <c r="B382" s="479"/>
      <c r="C382" s="479"/>
      <c r="D382" s="422"/>
      <c r="E382" s="432" t="s">
        <v>2076</v>
      </c>
      <c r="F382" s="386" t="s">
        <v>2077</v>
      </c>
      <c r="G382" s="361" t="s">
        <v>2078</v>
      </c>
      <c r="H382" s="361" t="s">
        <v>1384</v>
      </c>
      <c r="I382" s="443">
        <v>11610460</v>
      </c>
      <c r="J382" s="443">
        <v>4000000</v>
      </c>
      <c r="K382" s="470">
        <f>I382*15/100</f>
        <v>1741569</v>
      </c>
      <c r="L382" s="369">
        <v>0</v>
      </c>
      <c r="M382" s="363">
        <f>J382-L382</f>
        <v>4000000</v>
      </c>
      <c r="N382" s="363">
        <f>I382-J382</f>
        <v>7610460</v>
      </c>
      <c r="O382" s="405"/>
      <c r="P382" s="375"/>
      <c r="Q382" s="371"/>
    </row>
    <row r="383" spans="1:17" ht="39.950000000000003" customHeight="1">
      <c r="A383">
        <f t="shared" si="45"/>
        <v>1</v>
      </c>
      <c r="B383" s="362">
        <v>2013</v>
      </c>
      <c r="C383" s="362">
        <v>2015</v>
      </c>
      <c r="D383" s="419"/>
      <c r="E383" s="431" t="s">
        <v>1546</v>
      </c>
      <c r="F383" s="361" t="s">
        <v>363</v>
      </c>
      <c r="G383" s="361" t="s">
        <v>153</v>
      </c>
      <c r="H383" s="361" t="s">
        <v>2079</v>
      </c>
      <c r="I383" s="440">
        <v>3507421</v>
      </c>
      <c r="J383" s="367">
        <v>3145757</v>
      </c>
      <c r="K383" s="470">
        <v>526113.15</v>
      </c>
      <c r="L383" s="367">
        <v>1500061.76</v>
      </c>
      <c r="M383" s="363">
        <v>1645695.24</v>
      </c>
      <c r="N383" s="372">
        <v>361664</v>
      </c>
      <c r="O383" s="405"/>
      <c r="P383" s="366"/>
      <c r="Q383" s="376" t="s">
        <v>1778</v>
      </c>
    </row>
    <row r="384" spans="1:17" ht="39.950000000000003" customHeight="1">
      <c r="A384">
        <f t="shared" si="45"/>
        <v>0</v>
      </c>
      <c r="B384" s="362"/>
      <c r="C384" s="362"/>
      <c r="D384" s="422" t="s">
        <v>364</v>
      </c>
      <c r="E384" s="431"/>
      <c r="F384" s="377" t="s">
        <v>176</v>
      </c>
      <c r="G384" s="377" t="s">
        <v>153</v>
      </c>
      <c r="H384" s="377" t="s">
        <v>2079</v>
      </c>
      <c r="I384" s="441"/>
      <c r="J384" s="442">
        <v>500000</v>
      </c>
      <c r="K384" s="471">
        <v>0</v>
      </c>
      <c r="L384" s="442">
        <v>500000</v>
      </c>
      <c r="M384" s="378">
        <v>0</v>
      </c>
      <c r="N384" s="379"/>
      <c r="O384" s="405"/>
      <c r="P384" s="366"/>
      <c r="Q384" s="371"/>
    </row>
    <row r="385" spans="1:17" ht="39.950000000000003" customHeight="1">
      <c r="A385">
        <f t="shared" si="45"/>
        <v>0</v>
      </c>
      <c r="B385" s="362"/>
      <c r="C385" s="362"/>
      <c r="D385" s="422" t="s">
        <v>365</v>
      </c>
      <c r="E385" s="431"/>
      <c r="F385" s="377" t="s">
        <v>177</v>
      </c>
      <c r="G385" s="377" t="s">
        <v>153</v>
      </c>
      <c r="H385" s="377" t="s">
        <v>2079</v>
      </c>
      <c r="I385" s="439"/>
      <c r="J385" s="442">
        <v>500000</v>
      </c>
      <c r="K385" s="471">
        <v>0</v>
      </c>
      <c r="L385" s="442">
        <v>499999.93</v>
      </c>
      <c r="M385" s="378">
        <v>7.0000000006984919E-2</v>
      </c>
      <c r="N385" s="379"/>
      <c r="O385" s="405"/>
      <c r="P385" s="366"/>
      <c r="Q385" s="371"/>
    </row>
    <row r="386" spans="1:17" ht="39.950000000000003" customHeight="1">
      <c r="A386">
        <f t="shared" si="45"/>
        <v>0</v>
      </c>
      <c r="B386" s="362"/>
      <c r="C386" s="362"/>
      <c r="D386" s="422" t="s">
        <v>167</v>
      </c>
      <c r="E386" s="431"/>
      <c r="F386" s="377" t="s">
        <v>178</v>
      </c>
      <c r="G386" s="377" t="s">
        <v>153</v>
      </c>
      <c r="H386" s="377" t="s">
        <v>2079</v>
      </c>
      <c r="I386" s="439"/>
      <c r="J386" s="442">
        <v>2145757</v>
      </c>
      <c r="K386" s="471">
        <v>0</v>
      </c>
      <c r="L386" s="442">
        <v>500061.83</v>
      </c>
      <c r="M386" s="378">
        <v>1645695.17</v>
      </c>
      <c r="N386" s="379"/>
      <c r="O386" s="405"/>
      <c r="P386" s="375" t="s">
        <v>2080</v>
      </c>
      <c r="Q386" s="371"/>
    </row>
    <row r="387" spans="1:17" ht="39.950000000000003" customHeight="1">
      <c r="A387">
        <f t="shared" si="45"/>
        <v>1</v>
      </c>
      <c r="B387" s="362">
        <v>2015</v>
      </c>
      <c r="C387" s="362">
        <v>2016</v>
      </c>
      <c r="D387" s="422"/>
      <c r="E387" s="432" t="s">
        <v>1442</v>
      </c>
      <c r="F387" s="361" t="s">
        <v>2081</v>
      </c>
      <c r="G387" s="361" t="s">
        <v>890</v>
      </c>
      <c r="H387" s="361" t="s">
        <v>2079</v>
      </c>
      <c r="I387" s="369">
        <v>26969823</v>
      </c>
      <c r="J387" s="369">
        <v>6000000</v>
      </c>
      <c r="K387" s="470">
        <v>4045473.45</v>
      </c>
      <c r="L387" s="369">
        <v>5647058.8200000003</v>
      </c>
      <c r="M387" s="363">
        <v>352941.1799999997</v>
      </c>
      <c r="N387" s="363">
        <v>20969823</v>
      </c>
      <c r="O387" s="405"/>
      <c r="P387" s="366"/>
      <c r="Q387" s="376" t="s">
        <v>1778</v>
      </c>
    </row>
    <row r="388" spans="1:17" ht="39.950000000000003" customHeight="1">
      <c r="A388">
        <f t="shared" ref="A388:A451" si="46">IF(B388&lt;&gt;0,1,0)</f>
        <v>0</v>
      </c>
      <c r="D388" s="422" t="s">
        <v>891</v>
      </c>
      <c r="E388" s="432"/>
      <c r="F388" s="377" t="s">
        <v>176</v>
      </c>
      <c r="G388" s="377" t="s">
        <v>890</v>
      </c>
      <c r="H388" s="377" t="s">
        <v>2079</v>
      </c>
      <c r="I388" s="442"/>
      <c r="J388" s="442">
        <v>2000000</v>
      </c>
      <c r="K388" s="471">
        <v>0</v>
      </c>
      <c r="L388" s="442">
        <v>1999999.99</v>
      </c>
      <c r="M388" s="378">
        <v>1.0000000009313226E-2</v>
      </c>
      <c r="N388" s="378"/>
      <c r="O388" s="405"/>
      <c r="P388" s="366"/>
      <c r="Q388" s="371"/>
    </row>
    <row r="389" spans="1:17" ht="39.950000000000003" customHeight="1">
      <c r="A389">
        <f t="shared" si="46"/>
        <v>0</v>
      </c>
      <c r="B389" s="362"/>
      <c r="C389" s="362"/>
      <c r="D389" s="422" t="s">
        <v>892</v>
      </c>
      <c r="E389" s="432"/>
      <c r="F389" s="377" t="s">
        <v>177</v>
      </c>
      <c r="G389" s="377" t="s">
        <v>890</v>
      </c>
      <c r="H389" s="377" t="s">
        <v>2079</v>
      </c>
      <c r="I389" s="442"/>
      <c r="J389" s="442">
        <v>2000000</v>
      </c>
      <c r="K389" s="471">
        <v>0</v>
      </c>
      <c r="L389" s="442">
        <v>2000000</v>
      </c>
      <c r="M389" s="378">
        <v>0</v>
      </c>
      <c r="N389" s="378"/>
      <c r="O389" s="405"/>
      <c r="P389" s="366"/>
      <c r="Q389" s="371"/>
    </row>
    <row r="390" spans="1:17" ht="39.950000000000003" customHeight="1">
      <c r="A390">
        <f t="shared" si="46"/>
        <v>0</v>
      </c>
      <c r="B390" s="362"/>
      <c r="C390" s="362"/>
      <c r="D390" s="422" t="s">
        <v>893</v>
      </c>
      <c r="E390" s="432"/>
      <c r="F390" s="377" t="s">
        <v>178</v>
      </c>
      <c r="G390" s="377" t="s">
        <v>890</v>
      </c>
      <c r="H390" s="377" t="s">
        <v>2079</v>
      </c>
      <c r="I390" s="442"/>
      <c r="J390" s="442">
        <v>2000000</v>
      </c>
      <c r="K390" s="471">
        <v>0</v>
      </c>
      <c r="L390" s="442">
        <v>1647058.83</v>
      </c>
      <c r="M390" s="378">
        <v>352941.16999999993</v>
      </c>
      <c r="N390" s="378"/>
      <c r="O390" s="405"/>
      <c r="P390" s="375" t="s">
        <v>2082</v>
      </c>
      <c r="Q390" s="371"/>
    </row>
    <row r="391" spans="1:17" ht="39.950000000000003" customHeight="1">
      <c r="A391">
        <f t="shared" si="46"/>
        <v>1</v>
      </c>
      <c r="B391" s="362">
        <v>2014</v>
      </c>
      <c r="C391" s="362">
        <v>2016</v>
      </c>
      <c r="D391" s="422"/>
      <c r="E391" s="432" t="s">
        <v>1443</v>
      </c>
      <c r="F391" s="361" t="s">
        <v>2083</v>
      </c>
      <c r="G391" s="361" t="s">
        <v>1008</v>
      </c>
      <c r="H391" s="361" t="s">
        <v>2079</v>
      </c>
      <c r="I391" s="369">
        <v>7045586</v>
      </c>
      <c r="J391" s="369">
        <f>J392+J393+J394</f>
        <v>4000000</v>
      </c>
      <c r="K391" s="470">
        <f>I391*15/100</f>
        <v>1056837.8999999999</v>
      </c>
      <c r="L391" s="369">
        <f>L392+L393+L394</f>
        <v>4000000</v>
      </c>
      <c r="M391" s="363">
        <f>J391-L391</f>
        <v>0</v>
      </c>
      <c r="N391" s="363">
        <v>3045586</v>
      </c>
      <c r="O391" s="405"/>
      <c r="P391" s="366"/>
      <c r="Q391" s="376" t="s">
        <v>1778</v>
      </c>
    </row>
    <row r="392" spans="1:17" ht="39.950000000000003" customHeight="1">
      <c r="A392">
        <f t="shared" si="46"/>
        <v>0</v>
      </c>
      <c r="B392" s="362"/>
      <c r="C392" s="362"/>
      <c r="D392" s="422" t="s">
        <v>1009</v>
      </c>
      <c r="E392" s="432"/>
      <c r="F392" s="377" t="s">
        <v>176</v>
      </c>
      <c r="G392" s="377" t="s">
        <v>1008</v>
      </c>
      <c r="H392" s="377" t="s">
        <v>2079</v>
      </c>
      <c r="I392" s="442"/>
      <c r="J392" s="442">
        <v>1000000</v>
      </c>
      <c r="K392" s="471">
        <v>0</v>
      </c>
      <c r="L392" s="442">
        <v>1000000</v>
      </c>
      <c r="M392" s="378">
        <v>0</v>
      </c>
      <c r="N392" s="378"/>
      <c r="O392" s="405"/>
      <c r="P392" s="366"/>
      <c r="Q392" s="371"/>
    </row>
    <row r="393" spans="1:17" ht="39.950000000000003" customHeight="1">
      <c r="A393">
        <f t="shared" si="46"/>
        <v>0</v>
      </c>
      <c r="B393" s="362"/>
      <c r="C393" s="362"/>
      <c r="D393" s="422" t="s">
        <v>1010</v>
      </c>
      <c r="E393" s="432"/>
      <c r="F393" s="377" t="s">
        <v>177</v>
      </c>
      <c r="G393" s="377" t="s">
        <v>1008</v>
      </c>
      <c r="H393" s="377" t="s">
        <v>2079</v>
      </c>
      <c r="I393" s="442"/>
      <c r="J393" s="442">
        <v>1000000</v>
      </c>
      <c r="K393" s="471">
        <v>0</v>
      </c>
      <c r="L393" s="442">
        <v>1000000</v>
      </c>
      <c r="M393" s="378">
        <f>J393-L393</f>
        <v>0</v>
      </c>
      <c r="N393" s="378"/>
      <c r="O393" s="405"/>
      <c r="P393" s="366"/>
      <c r="Q393" s="371"/>
    </row>
    <row r="394" spans="1:17" ht="39.950000000000003" customHeight="1">
      <c r="A394">
        <f t="shared" si="46"/>
        <v>0</v>
      </c>
      <c r="B394" s="362"/>
      <c r="C394" s="362"/>
      <c r="D394" s="422" t="s">
        <v>1221</v>
      </c>
      <c r="E394" s="432"/>
      <c r="F394" s="377" t="s">
        <v>178</v>
      </c>
      <c r="G394" s="377" t="s">
        <v>1008</v>
      </c>
      <c r="H394" s="377" t="s">
        <v>2079</v>
      </c>
      <c r="I394" s="442"/>
      <c r="J394" s="442">
        <v>2000000</v>
      </c>
      <c r="K394" s="471">
        <v>0</v>
      </c>
      <c r="L394" s="442">
        <v>2000000</v>
      </c>
      <c r="M394" s="378">
        <v>0</v>
      </c>
      <c r="N394" s="378"/>
      <c r="O394" s="405"/>
      <c r="P394" s="366"/>
      <c r="Q394" s="371"/>
    </row>
    <row r="395" spans="1:17" ht="39.950000000000003" customHeight="1">
      <c r="A395">
        <f t="shared" si="46"/>
        <v>1</v>
      </c>
      <c r="B395" s="362">
        <v>2015</v>
      </c>
      <c r="C395" s="362">
        <v>2018</v>
      </c>
      <c r="D395" s="422"/>
      <c r="E395" s="432" t="s">
        <v>1547</v>
      </c>
      <c r="F395" s="361" t="s">
        <v>2084</v>
      </c>
      <c r="G395" s="361" t="s">
        <v>2085</v>
      </c>
      <c r="H395" s="361" t="s">
        <v>2086</v>
      </c>
      <c r="I395" s="369">
        <f xml:space="preserve">  3283032- 776694.44+  686183.23</f>
        <v>3192520.79</v>
      </c>
      <c r="J395" s="369">
        <f>J396+J397+J398</f>
        <v>2887542.43</v>
      </c>
      <c r="K395" s="470">
        <f>I395*15/100</f>
        <v>478878.11850000004</v>
      </c>
      <c r="L395" s="369">
        <f>L396+L397+L398</f>
        <v>2887542.43</v>
      </c>
      <c r="M395" s="363">
        <f>J395-L395</f>
        <v>0</v>
      </c>
      <c r="N395" s="363"/>
      <c r="O395" s="405"/>
      <c r="P395" s="375" t="s">
        <v>1976</v>
      </c>
      <c r="Q395" s="376" t="s">
        <v>1778</v>
      </c>
    </row>
    <row r="396" spans="1:17" ht="39.950000000000003" customHeight="1">
      <c r="A396">
        <f t="shared" si="46"/>
        <v>0</v>
      </c>
      <c r="B396" s="362"/>
      <c r="C396" s="362"/>
      <c r="D396" s="422" t="s">
        <v>523</v>
      </c>
      <c r="E396" s="432"/>
      <c r="F396" s="377" t="s">
        <v>176</v>
      </c>
      <c r="G396" s="377" t="s">
        <v>522</v>
      </c>
      <c r="H396" s="377" t="s">
        <v>2086</v>
      </c>
      <c r="I396" s="442"/>
      <c r="J396" s="442">
        <v>500000</v>
      </c>
      <c r="K396" s="471">
        <v>0</v>
      </c>
      <c r="L396" s="442">
        <v>500000</v>
      </c>
      <c r="M396" s="378">
        <v>0</v>
      </c>
      <c r="N396" s="363"/>
      <c r="O396" s="405"/>
      <c r="P396" s="366"/>
      <c r="Q396" s="371"/>
    </row>
    <row r="397" spans="1:17" ht="39.950000000000003" customHeight="1">
      <c r="A397">
        <f t="shared" si="46"/>
        <v>0</v>
      </c>
      <c r="B397" s="362"/>
      <c r="C397" s="362"/>
      <c r="D397" s="422" t="s">
        <v>524</v>
      </c>
      <c r="E397" s="432"/>
      <c r="F397" s="377" t="s">
        <v>177</v>
      </c>
      <c r="G397" s="377" t="s">
        <v>522</v>
      </c>
      <c r="H397" s="377" t="s">
        <v>2086</v>
      </c>
      <c r="I397" s="442"/>
      <c r="J397" s="442">
        <v>2000000</v>
      </c>
      <c r="K397" s="471">
        <v>0</v>
      </c>
      <c r="L397" s="442">
        <v>2000000</v>
      </c>
      <c r="M397" s="378">
        <v>0</v>
      </c>
      <c r="N397" s="363"/>
      <c r="O397" s="405"/>
      <c r="P397" s="366"/>
      <c r="Q397" s="371"/>
    </row>
    <row r="398" spans="1:17" ht="39.950000000000003" customHeight="1">
      <c r="A398">
        <f t="shared" si="46"/>
        <v>0</v>
      </c>
      <c r="B398" s="362"/>
      <c r="C398" s="362"/>
      <c r="D398" s="424" t="s">
        <v>2087</v>
      </c>
      <c r="E398" s="435"/>
      <c r="F398" s="377" t="s">
        <v>178</v>
      </c>
      <c r="G398" s="377" t="s">
        <v>522</v>
      </c>
      <c r="H398" s="377" t="s">
        <v>2086</v>
      </c>
      <c r="I398" s="442"/>
      <c r="J398" s="442">
        <v>387542.43</v>
      </c>
      <c r="K398" s="471">
        <v>0</v>
      </c>
      <c r="L398" s="442">
        <v>387542.43</v>
      </c>
      <c r="M398" s="378">
        <f>J398-L398</f>
        <v>0</v>
      </c>
      <c r="N398" s="363"/>
      <c r="O398" s="405"/>
      <c r="P398" s="366"/>
      <c r="Q398" s="371"/>
    </row>
    <row r="399" spans="1:17" ht="39.950000000000003" customHeight="1">
      <c r="A399">
        <f t="shared" si="46"/>
        <v>1</v>
      </c>
      <c r="B399" s="362">
        <v>2015</v>
      </c>
      <c r="C399" s="362">
        <v>2018</v>
      </c>
      <c r="D399" s="422"/>
      <c r="E399" s="432" t="s">
        <v>1548</v>
      </c>
      <c r="F399" s="361" t="s">
        <v>1131</v>
      </c>
      <c r="G399" s="361" t="s">
        <v>1132</v>
      </c>
      <c r="H399" s="361" t="s">
        <v>2086</v>
      </c>
      <c r="I399" s="369">
        <v>5547487</v>
      </c>
      <c r="J399" s="369">
        <f>J400+J401+J402</f>
        <v>4887154</v>
      </c>
      <c r="K399" s="470">
        <f>I399*15/100</f>
        <v>832123.05</v>
      </c>
      <c r="L399" s="369">
        <f>L400+L401+L402</f>
        <v>4450014.08</v>
      </c>
      <c r="M399" s="363">
        <f>J399-L399</f>
        <v>437139.91999999993</v>
      </c>
      <c r="N399" s="363">
        <v>660333</v>
      </c>
      <c r="O399" s="405" t="s">
        <v>2088</v>
      </c>
      <c r="P399" s="366"/>
      <c r="Q399" s="376" t="s">
        <v>1778</v>
      </c>
    </row>
    <row r="400" spans="1:17" ht="39.950000000000003" customHeight="1">
      <c r="A400">
        <f t="shared" si="46"/>
        <v>0</v>
      </c>
      <c r="B400" s="362"/>
      <c r="C400" s="362"/>
      <c r="D400" s="422" t="s">
        <v>1133</v>
      </c>
      <c r="E400" s="432"/>
      <c r="F400" s="377" t="s">
        <v>176</v>
      </c>
      <c r="G400" s="377" t="s">
        <v>1132</v>
      </c>
      <c r="H400" s="377" t="s">
        <v>2086</v>
      </c>
      <c r="I400" s="442"/>
      <c r="J400" s="442">
        <v>500000</v>
      </c>
      <c r="K400" s="471">
        <v>0</v>
      </c>
      <c r="L400" s="442">
        <v>500000</v>
      </c>
      <c r="M400" s="378">
        <v>0</v>
      </c>
      <c r="N400" s="378"/>
      <c r="O400" s="405"/>
      <c r="P400" s="366"/>
      <c r="Q400" s="371"/>
    </row>
    <row r="401" spans="1:17" ht="39.950000000000003" customHeight="1">
      <c r="A401">
        <f t="shared" si="46"/>
        <v>0</v>
      </c>
      <c r="B401" s="362"/>
      <c r="C401" s="362"/>
      <c r="D401" s="422" t="s">
        <v>1282</v>
      </c>
      <c r="E401" s="432"/>
      <c r="F401" s="377" t="s">
        <v>177</v>
      </c>
      <c r="G401" s="377" t="s">
        <v>1132</v>
      </c>
      <c r="H401" s="377" t="s">
        <v>2086</v>
      </c>
      <c r="I401" s="442"/>
      <c r="J401" s="442">
        <v>2000000</v>
      </c>
      <c r="K401" s="471">
        <v>0</v>
      </c>
      <c r="L401" s="442">
        <v>1996067.5</v>
      </c>
      <c r="M401" s="378">
        <v>3932.5</v>
      </c>
      <c r="N401" s="378"/>
      <c r="O401" s="405"/>
      <c r="P401" s="375"/>
      <c r="Q401" s="371"/>
    </row>
    <row r="402" spans="1:17" ht="39.950000000000003" customHeight="1">
      <c r="A402">
        <f t="shared" si="46"/>
        <v>0</v>
      </c>
      <c r="B402" s="362"/>
      <c r="C402" s="362"/>
      <c r="D402" s="422" t="s">
        <v>2089</v>
      </c>
      <c r="E402" s="432"/>
      <c r="F402" s="377" t="s">
        <v>178</v>
      </c>
      <c r="G402" s="377" t="s">
        <v>1132</v>
      </c>
      <c r="H402" s="377" t="s">
        <v>2086</v>
      </c>
      <c r="I402" s="442"/>
      <c r="J402" s="442">
        <v>2387154</v>
      </c>
      <c r="K402" s="471">
        <v>0</v>
      </c>
      <c r="L402" s="442">
        <v>1953946.58</v>
      </c>
      <c r="M402" s="378">
        <f>J402-L402</f>
        <v>433207.41999999993</v>
      </c>
      <c r="N402" s="378"/>
      <c r="O402" s="405"/>
      <c r="P402" s="366" t="s">
        <v>2090</v>
      </c>
      <c r="Q402" s="371"/>
    </row>
    <row r="403" spans="1:17" ht="39.950000000000003" customHeight="1">
      <c r="A403">
        <f t="shared" si="46"/>
        <v>1</v>
      </c>
      <c r="B403" s="362">
        <v>2018</v>
      </c>
      <c r="C403" s="362">
        <v>2019</v>
      </c>
      <c r="D403" s="422"/>
      <c r="E403" s="432" t="s">
        <v>2091</v>
      </c>
      <c r="F403" s="361" t="s">
        <v>2092</v>
      </c>
      <c r="G403" s="361" t="s">
        <v>2093</v>
      </c>
      <c r="H403" s="361" t="s">
        <v>2086</v>
      </c>
      <c r="I403" s="369">
        <v>7896877.9900000002</v>
      </c>
      <c r="J403" s="369">
        <f>J404+J405</f>
        <v>6902942</v>
      </c>
      <c r="K403" s="470">
        <f>I403*15/100</f>
        <v>1184531.6985000002</v>
      </c>
      <c r="L403" s="369">
        <f>L404+L405</f>
        <v>4239586.0600000005</v>
      </c>
      <c r="M403" s="363">
        <f>J403-L403</f>
        <v>2663355.9399999995</v>
      </c>
      <c r="N403" s="363"/>
      <c r="O403" s="405"/>
      <c r="P403" s="366"/>
      <c r="Q403" s="376" t="s">
        <v>1778</v>
      </c>
    </row>
    <row r="404" spans="1:17" ht="39.950000000000003" customHeight="1">
      <c r="A404">
        <f t="shared" si="46"/>
        <v>0</v>
      </c>
      <c r="B404" s="362"/>
      <c r="C404" s="362"/>
      <c r="D404" s="422" t="s">
        <v>2094</v>
      </c>
      <c r="E404" s="432"/>
      <c r="F404" s="377" t="s">
        <v>176</v>
      </c>
      <c r="G404" s="377" t="s">
        <v>2093</v>
      </c>
      <c r="H404" s="377" t="s">
        <v>2086</v>
      </c>
      <c r="I404" s="442"/>
      <c r="J404" s="442">
        <v>5000000</v>
      </c>
      <c r="K404" s="471">
        <v>0</v>
      </c>
      <c r="L404" s="442">
        <f>1820529.75+2419056.31</f>
        <v>4239586.0600000005</v>
      </c>
      <c r="M404" s="378">
        <f>J404-L404</f>
        <v>760413.93999999948</v>
      </c>
      <c r="N404" s="363"/>
      <c r="O404" s="405"/>
      <c r="P404" s="375" t="s">
        <v>1997</v>
      </c>
      <c r="Q404" s="371"/>
    </row>
    <row r="405" spans="1:17" ht="39.950000000000003" customHeight="1">
      <c r="A405">
        <f t="shared" si="46"/>
        <v>0</v>
      </c>
      <c r="B405" s="362"/>
      <c r="C405" s="362"/>
      <c r="D405" s="422" t="s">
        <v>2095</v>
      </c>
      <c r="E405" s="432"/>
      <c r="F405" s="377" t="s">
        <v>177</v>
      </c>
      <c r="G405" s="377" t="s">
        <v>2093</v>
      </c>
      <c r="H405" s="377" t="s">
        <v>2086</v>
      </c>
      <c r="I405" s="442"/>
      <c r="J405" s="451">
        <v>1902942</v>
      </c>
      <c r="K405" s="471">
        <v>0</v>
      </c>
      <c r="L405" s="442">
        <v>0</v>
      </c>
      <c r="M405" s="378">
        <f>J405-L405</f>
        <v>1902942</v>
      </c>
      <c r="N405" s="363"/>
      <c r="O405" s="405"/>
      <c r="P405" s="375"/>
      <c r="Q405" s="371"/>
    </row>
    <row r="406" spans="1:17" ht="39.950000000000003" customHeight="1">
      <c r="A406">
        <f t="shared" si="46"/>
        <v>1</v>
      </c>
      <c r="B406" s="362">
        <v>2013</v>
      </c>
      <c r="C406" s="362">
        <v>2016</v>
      </c>
      <c r="D406" s="422"/>
      <c r="E406" s="432" t="s">
        <v>1549</v>
      </c>
      <c r="F406" s="361" t="s">
        <v>1154</v>
      </c>
      <c r="G406" s="361" t="s">
        <v>1155</v>
      </c>
      <c r="H406" s="361" t="s">
        <v>2086</v>
      </c>
      <c r="I406" s="369">
        <v>6684738</v>
      </c>
      <c r="J406" s="369">
        <f>J407+J408+J409+J410+J411</f>
        <v>5133277</v>
      </c>
      <c r="K406" s="470">
        <f>I406*15/100</f>
        <v>1002710.7</v>
      </c>
      <c r="L406" s="369">
        <f>L407+L408+L409+L410+L411</f>
        <v>5019790.3</v>
      </c>
      <c r="M406" s="363">
        <f>J406-L406</f>
        <v>113486.70000000019</v>
      </c>
      <c r="N406" s="363">
        <f>I406-J406</f>
        <v>1551461</v>
      </c>
      <c r="O406" s="405" t="s">
        <v>2096</v>
      </c>
      <c r="P406" s="366"/>
      <c r="Q406" s="371"/>
    </row>
    <row r="407" spans="1:17" ht="39.950000000000003" customHeight="1">
      <c r="A407">
        <f t="shared" si="46"/>
        <v>0</v>
      </c>
      <c r="D407" s="422" t="s">
        <v>1156</v>
      </c>
      <c r="E407" s="432"/>
      <c r="F407" s="377" t="s">
        <v>176</v>
      </c>
      <c r="G407" s="377" t="s">
        <v>1155</v>
      </c>
      <c r="H407" s="377" t="s">
        <v>2086</v>
      </c>
      <c r="I407" s="442"/>
      <c r="J407" s="442">
        <v>1500000</v>
      </c>
      <c r="K407" s="471">
        <v>0</v>
      </c>
      <c r="L407" s="442">
        <v>1499991</v>
      </c>
      <c r="M407" s="378">
        <v>9</v>
      </c>
      <c r="N407" s="378"/>
      <c r="O407" s="405"/>
      <c r="P407" s="366"/>
      <c r="Q407" s="371"/>
    </row>
    <row r="408" spans="1:17" ht="39.950000000000003" customHeight="1">
      <c r="A408">
        <f t="shared" si="46"/>
        <v>0</v>
      </c>
      <c r="B408" s="362"/>
      <c r="C408" s="362"/>
      <c r="D408" s="422" t="s">
        <v>1157</v>
      </c>
      <c r="E408" s="432"/>
      <c r="F408" s="377" t="s">
        <v>177</v>
      </c>
      <c r="G408" s="377" t="s">
        <v>1155</v>
      </c>
      <c r="H408" s="377" t="s">
        <v>2086</v>
      </c>
      <c r="I408" s="442"/>
      <c r="J408" s="442">
        <v>1000000</v>
      </c>
      <c r="K408" s="471">
        <v>0</v>
      </c>
      <c r="L408" s="442">
        <v>1000000</v>
      </c>
      <c r="M408" s="378">
        <v>0</v>
      </c>
      <c r="N408" s="378"/>
      <c r="O408" s="405"/>
      <c r="P408" s="366"/>
      <c r="Q408" s="371"/>
    </row>
    <row r="409" spans="1:17" ht="39.950000000000003" customHeight="1">
      <c r="A409">
        <f t="shared" si="46"/>
        <v>0</v>
      </c>
      <c r="B409" s="362"/>
      <c r="C409" s="362"/>
      <c r="D409" s="422" t="s">
        <v>1158</v>
      </c>
      <c r="E409" s="432"/>
      <c r="F409" s="377" t="s">
        <v>178</v>
      </c>
      <c r="G409" s="377" t="s">
        <v>1155</v>
      </c>
      <c r="H409" s="377" t="s">
        <v>2086</v>
      </c>
      <c r="I409" s="442"/>
      <c r="J409" s="442">
        <v>500000</v>
      </c>
      <c r="K409" s="471">
        <v>0</v>
      </c>
      <c r="L409" s="442">
        <v>500000</v>
      </c>
      <c r="M409" s="378">
        <v>0</v>
      </c>
      <c r="N409" s="378"/>
      <c r="O409" s="405"/>
      <c r="P409" s="366"/>
      <c r="Q409" s="371"/>
    </row>
    <row r="410" spans="1:17" ht="39.950000000000003" customHeight="1">
      <c r="A410">
        <f t="shared" si="46"/>
        <v>0</v>
      </c>
      <c r="B410" s="362"/>
      <c r="C410" s="362"/>
      <c r="D410" s="422" t="s">
        <v>1159</v>
      </c>
      <c r="E410" s="432"/>
      <c r="F410" s="377" t="s">
        <v>187</v>
      </c>
      <c r="G410" s="377" t="s">
        <v>1155</v>
      </c>
      <c r="H410" s="377" t="s">
        <v>2086</v>
      </c>
      <c r="I410" s="442"/>
      <c r="J410" s="442">
        <v>1000000</v>
      </c>
      <c r="K410" s="471">
        <v>0</v>
      </c>
      <c r="L410" s="442">
        <v>1000000</v>
      </c>
      <c r="M410" s="378">
        <v>0</v>
      </c>
      <c r="N410" s="378"/>
      <c r="O410" s="405"/>
      <c r="P410" s="366"/>
      <c r="Q410" s="371"/>
    </row>
    <row r="411" spans="1:17" ht="39.950000000000003" customHeight="1">
      <c r="A411">
        <f t="shared" si="46"/>
        <v>0</v>
      </c>
      <c r="B411" s="362"/>
      <c r="C411" s="362"/>
      <c r="D411" s="422" t="s">
        <v>1197</v>
      </c>
      <c r="E411" s="432"/>
      <c r="F411" s="377" t="s">
        <v>236</v>
      </c>
      <c r="G411" s="377" t="s">
        <v>1155</v>
      </c>
      <c r="H411" s="377" t="s">
        <v>2086</v>
      </c>
      <c r="I411" s="442"/>
      <c r="J411" s="442">
        <v>1133277</v>
      </c>
      <c r="K411" s="471">
        <v>0</v>
      </c>
      <c r="L411" s="442">
        <v>1019799.3</v>
      </c>
      <c r="M411" s="378">
        <f>J411-L411</f>
        <v>113477.69999999995</v>
      </c>
      <c r="N411" s="378"/>
      <c r="O411" s="405"/>
      <c r="P411" s="406" t="s">
        <v>2007</v>
      </c>
      <c r="Q411" s="371"/>
    </row>
    <row r="412" spans="1:17" ht="39.950000000000003" customHeight="1">
      <c r="A412">
        <f t="shared" si="46"/>
        <v>1</v>
      </c>
      <c r="B412" s="362">
        <v>2018</v>
      </c>
      <c r="C412" s="362">
        <v>2018</v>
      </c>
      <c r="D412" s="422"/>
      <c r="E412" s="432" t="s">
        <v>2097</v>
      </c>
      <c r="F412" s="361" t="s">
        <v>2098</v>
      </c>
      <c r="G412" s="361" t="s">
        <v>2099</v>
      </c>
      <c r="H412" s="361" t="s">
        <v>2086</v>
      </c>
      <c r="I412" s="369">
        <v>2956816.1</v>
      </c>
      <c r="J412" s="369">
        <v>2000000</v>
      </c>
      <c r="K412" s="470">
        <f>I412*15/100</f>
        <v>443522.41499999998</v>
      </c>
      <c r="L412" s="369">
        <v>1717073.66</v>
      </c>
      <c r="M412" s="363">
        <f>J412-L412</f>
        <v>282926.34000000008</v>
      </c>
      <c r="N412" s="363"/>
      <c r="O412" s="405"/>
      <c r="P412" s="366"/>
      <c r="Q412" s="376"/>
    </row>
    <row r="413" spans="1:17" ht="39.950000000000003" customHeight="1">
      <c r="A413">
        <f t="shared" si="46"/>
        <v>0</v>
      </c>
      <c r="D413" s="422" t="s">
        <v>2100</v>
      </c>
      <c r="E413" s="432"/>
      <c r="F413" s="377"/>
      <c r="G413" s="377" t="s">
        <v>2099</v>
      </c>
      <c r="H413" s="377" t="s">
        <v>2086</v>
      </c>
      <c r="I413" s="442"/>
      <c r="J413" s="442">
        <v>2000000</v>
      </c>
      <c r="K413" s="471">
        <v>0</v>
      </c>
      <c r="L413" s="442">
        <v>1717073.66</v>
      </c>
      <c r="M413" s="378">
        <f>J413-L413</f>
        <v>282926.34000000008</v>
      </c>
      <c r="N413" s="378"/>
      <c r="O413" s="405"/>
      <c r="P413" s="375" t="s">
        <v>2101</v>
      </c>
      <c r="Q413" s="371"/>
    </row>
    <row r="414" spans="1:17" ht="39.950000000000003" customHeight="1">
      <c r="A414">
        <f t="shared" si="46"/>
        <v>1</v>
      </c>
      <c r="B414" s="362">
        <v>2019</v>
      </c>
      <c r="C414" s="362">
        <v>2019</v>
      </c>
      <c r="D414" s="422" t="s">
        <v>2102</v>
      </c>
      <c r="E414" s="432" t="s">
        <v>2103</v>
      </c>
      <c r="F414" s="386" t="s">
        <v>2104</v>
      </c>
      <c r="G414" s="361" t="s">
        <v>2105</v>
      </c>
      <c r="H414" s="361" t="s">
        <v>2086</v>
      </c>
      <c r="I414" s="443">
        <v>28533570</v>
      </c>
      <c r="J414" s="369">
        <v>3000000</v>
      </c>
      <c r="K414" s="470">
        <f>I414*15/100</f>
        <v>4280035.5</v>
      </c>
      <c r="L414" s="369">
        <v>0</v>
      </c>
      <c r="M414" s="363">
        <f>J414-L414</f>
        <v>3000000</v>
      </c>
      <c r="N414" s="363">
        <f>I414-J414</f>
        <v>25533570</v>
      </c>
      <c r="O414" s="405"/>
      <c r="P414" s="375"/>
      <c r="Q414" s="371"/>
    </row>
    <row r="415" spans="1:17" ht="39.950000000000003" customHeight="1">
      <c r="A415">
        <f t="shared" si="46"/>
        <v>1</v>
      </c>
      <c r="B415" s="362">
        <v>2014</v>
      </c>
      <c r="C415" s="362">
        <v>2015</v>
      </c>
      <c r="D415" s="419"/>
      <c r="E415" s="431" t="s">
        <v>1550</v>
      </c>
      <c r="F415" s="361" t="s">
        <v>315</v>
      </c>
      <c r="G415" s="361" t="s">
        <v>72</v>
      </c>
      <c r="H415" s="361" t="s">
        <v>2106</v>
      </c>
      <c r="I415" s="438">
        <f>4999308.4+389403.79-1100705.66</f>
        <v>4288006.53</v>
      </c>
      <c r="J415" s="367">
        <v>4487688</v>
      </c>
      <c r="K415" s="470">
        <v>808306.8</v>
      </c>
      <c r="L415" s="367">
        <v>3617168.37</v>
      </c>
      <c r="M415" s="363">
        <v>870519.62999999989</v>
      </c>
      <c r="N415" s="372">
        <v>901024</v>
      </c>
      <c r="O415" s="405" t="s">
        <v>2107</v>
      </c>
      <c r="P415" s="366"/>
      <c r="Q415" s="371"/>
    </row>
    <row r="416" spans="1:17" ht="39.950000000000003" customHeight="1">
      <c r="A416">
        <f t="shared" si="46"/>
        <v>0</v>
      </c>
      <c r="B416" s="362"/>
      <c r="C416" s="362"/>
      <c r="D416" s="422" t="s">
        <v>316</v>
      </c>
      <c r="E416" s="431"/>
      <c r="F416" s="377" t="s">
        <v>176</v>
      </c>
      <c r="G416" s="377" t="s">
        <v>72</v>
      </c>
      <c r="H416" s="377" t="s">
        <v>2106</v>
      </c>
      <c r="I416" s="439"/>
      <c r="J416" s="442">
        <v>1000000</v>
      </c>
      <c r="K416" s="471">
        <v>0</v>
      </c>
      <c r="L416" s="442">
        <v>1000000</v>
      </c>
      <c r="M416" s="378">
        <v>0</v>
      </c>
      <c r="N416" s="379"/>
      <c r="O416" s="405"/>
      <c r="P416" s="366"/>
      <c r="Q416" s="371"/>
    </row>
    <row r="417" spans="1:17" ht="39.950000000000003" customHeight="1">
      <c r="A417">
        <f t="shared" si="46"/>
        <v>0</v>
      </c>
      <c r="B417" s="362"/>
      <c r="C417" s="362"/>
      <c r="D417" s="422" t="s">
        <v>114</v>
      </c>
      <c r="E417" s="431"/>
      <c r="F417" s="377" t="s">
        <v>177</v>
      </c>
      <c r="G417" s="377" t="s">
        <v>72</v>
      </c>
      <c r="H417" s="377" t="s">
        <v>2106</v>
      </c>
      <c r="I417" s="439"/>
      <c r="J417" s="442">
        <v>1000000</v>
      </c>
      <c r="K417" s="471">
        <v>0</v>
      </c>
      <c r="L417" s="442">
        <v>1000000</v>
      </c>
      <c r="M417" s="378">
        <v>0</v>
      </c>
      <c r="N417" s="379"/>
      <c r="O417" s="405"/>
      <c r="P417" s="366"/>
      <c r="Q417" s="371"/>
    </row>
    <row r="418" spans="1:17" ht="39.950000000000003" customHeight="1">
      <c r="A418">
        <f t="shared" si="46"/>
        <v>0</v>
      </c>
      <c r="B418" s="362"/>
      <c r="C418" s="362"/>
      <c r="D418" s="422" t="s">
        <v>317</v>
      </c>
      <c r="E418" s="431"/>
      <c r="F418" s="377" t="s">
        <v>178</v>
      </c>
      <c r="G418" s="377" t="s">
        <v>72</v>
      </c>
      <c r="H418" s="377" t="s">
        <v>2106</v>
      </c>
      <c r="I418" s="439"/>
      <c r="J418" s="442">
        <v>2487688</v>
      </c>
      <c r="K418" s="471">
        <v>0</v>
      </c>
      <c r="L418" s="442">
        <v>1617168.37</v>
      </c>
      <c r="M418" s="378">
        <v>870519.62999999989</v>
      </c>
      <c r="N418" s="379"/>
      <c r="O418" s="405"/>
      <c r="P418" s="375" t="s">
        <v>2108</v>
      </c>
      <c r="Q418" s="371"/>
    </row>
    <row r="419" spans="1:17" ht="39.950000000000003" customHeight="1">
      <c r="A419">
        <f t="shared" si="46"/>
        <v>1</v>
      </c>
      <c r="B419" s="362">
        <v>2014</v>
      </c>
      <c r="C419" s="362">
        <v>2018</v>
      </c>
      <c r="D419" s="422"/>
      <c r="E419" s="432" t="s">
        <v>1551</v>
      </c>
      <c r="F419" s="361" t="s">
        <v>2109</v>
      </c>
      <c r="G419" s="361" t="s">
        <v>538</v>
      </c>
      <c r="H419" s="361" t="s">
        <v>2106</v>
      </c>
      <c r="I419" s="369">
        <v>3491862</v>
      </c>
      <c r="J419" s="369">
        <v>3491862</v>
      </c>
      <c r="K419" s="470">
        <v>523779.3</v>
      </c>
      <c r="L419" s="369">
        <v>3027293</v>
      </c>
      <c r="M419" s="363">
        <v>464569</v>
      </c>
      <c r="N419" s="363">
        <v>0</v>
      </c>
      <c r="O419" s="405"/>
      <c r="P419" s="366"/>
      <c r="Q419" s="371"/>
    </row>
    <row r="420" spans="1:17" ht="39.950000000000003" customHeight="1">
      <c r="A420">
        <f t="shared" si="46"/>
        <v>0</v>
      </c>
      <c r="D420" s="422" t="s">
        <v>539</v>
      </c>
      <c r="E420" s="432"/>
      <c r="F420" s="377" t="s">
        <v>176</v>
      </c>
      <c r="G420" s="377" t="s">
        <v>538</v>
      </c>
      <c r="H420" s="377" t="s">
        <v>2106</v>
      </c>
      <c r="I420" s="442"/>
      <c r="J420" s="442">
        <v>1000000</v>
      </c>
      <c r="K420" s="471">
        <v>0</v>
      </c>
      <c r="L420" s="442">
        <v>1000000</v>
      </c>
      <c r="M420" s="378">
        <v>0</v>
      </c>
      <c r="N420" s="363"/>
      <c r="O420" s="405"/>
      <c r="P420" s="366"/>
      <c r="Q420" s="371"/>
    </row>
    <row r="421" spans="1:17" ht="39.950000000000003" customHeight="1">
      <c r="A421">
        <f t="shared" si="46"/>
        <v>0</v>
      </c>
      <c r="B421" s="362"/>
      <c r="C421" s="362"/>
      <c r="D421" s="422" t="s">
        <v>540</v>
      </c>
      <c r="E421" s="432"/>
      <c r="F421" s="377" t="s">
        <v>177</v>
      </c>
      <c r="G421" s="377" t="s">
        <v>538</v>
      </c>
      <c r="H421" s="377" t="s">
        <v>2106</v>
      </c>
      <c r="I421" s="442"/>
      <c r="J421" s="442">
        <v>1000000</v>
      </c>
      <c r="K421" s="471">
        <v>0</v>
      </c>
      <c r="L421" s="442">
        <v>1000000</v>
      </c>
      <c r="M421" s="378">
        <v>0</v>
      </c>
      <c r="N421" s="363"/>
      <c r="O421" s="405"/>
      <c r="P421" s="366"/>
      <c r="Q421" s="371"/>
    </row>
    <row r="422" spans="1:17" ht="39.950000000000003" customHeight="1">
      <c r="A422">
        <f t="shared" si="46"/>
        <v>0</v>
      </c>
      <c r="B422" s="362"/>
      <c r="C422" s="362"/>
      <c r="D422" s="422" t="s">
        <v>541</v>
      </c>
      <c r="E422" s="432"/>
      <c r="F422" s="377" t="s">
        <v>178</v>
      </c>
      <c r="G422" s="377" t="s">
        <v>538</v>
      </c>
      <c r="H422" s="377" t="s">
        <v>2106</v>
      </c>
      <c r="I422" s="442"/>
      <c r="J422" s="442">
        <v>1027293</v>
      </c>
      <c r="K422" s="471">
        <v>0</v>
      </c>
      <c r="L422" s="442">
        <v>1027293</v>
      </c>
      <c r="M422" s="378">
        <v>0</v>
      </c>
      <c r="N422" s="363"/>
      <c r="O422" s="405"/>
      <c r="P422" s="366"/>
      <c r="Q422" s="371"/>
    </row>
    <row r="423" spans="1:17" ht="39.950000000000003" customHeight="1">
      <c r="A423">
        <f t="shared" si="46"/>
        <v>0</v>
      </c>
      <c r="B423" s="362"/>
      <c r="C423" s="362"/>
      <c r="D423" s="422" t="s">
        <v>1883</v>
      </c>
      <c r="E423" s="432"/>
      <c r="F423" s="377" t="s">
        <v>187</v>
      </c>
      <c r="G423" s="377" t="s">
        <v>538</v>
      </c>
      <c r="H423" s="377" t="s">
        <v>2106</v>
      </c>
      <c r="I423" s="442"/>
      <c r="J423" s="442">
        <v>464569</v>
      </c>
      <c r="K423" s="471">
        <v>0</v>
      </c>
      <c r="L423" s="442">
        <v>0</v>
      </c>
      <c r="M423" s="378">
        <v>464569</v>
      </c>
      <c r="N423" s="363"/>
      <c r="O423" s="405"/>
      <c r="P423" s="406" t="s">
        <v>1876</v>
      </c>
      <c r="Q423" s="371"/>
    </row>
    <row r="424" spans="1:17" ht="39.950000000000003" customHeight="1">
      <c r="A424">
        <f t="shared" si="46"/>
        <v>1</v>
      </c>
      <c r="B424" s="362">
        <v>2012</v>
      </c>
      <c r="C424" s="362">
        <v>2016</v>
      </c>
      <c r="D424" s="422"/>
      <c r="E424" s="432" t="s">
        <v>1551</v>
      </c>
      <c r="F424" s="361" t="s">
        <v>2110</v>
      </c>
      <c r="G424" s="361" t="s">
        <v>538</v>
      </c>
      <c r="H424" s="361" t="s">
        <v>2106</v>
      </c>
      <c r="I424" s="369">
        <v>4238500</v>
      </c>
      <c r="J424" s="369">
        <f>J425+J426+J427+J428+J429</f>
        <v>4022900</v>
      </c>
      <c r="K424" s="470">
        <f>I424*15/100</f>
        <v>635775</v>
      </c>
      <c r="L424" s="369">
        <f>L425+L426+L427+L428+L429</f>
        <v>3778742</v>
      </c>
      <c r="M424" s="363">
        <f>J424-L424</f>
        <v>244158</v>
      </c>
      <c r="N424" s="363"/>
      <c r="O424" s="405" t="s">
        <v>2111</v>
      </c>
      <c r="P424" s="366"/>
      <c r="Q424" s="371"/>
    </row>
    <row r="425" spans="1:17" ht="39.950000000000003" customHeight="1">
      <c r="A425">
        <f t="shared" si="46"/>
        <v>0</v>
      </c>
      <c r="B425" s="362"/>
      <c r="C425" s="362"/>
      <c r="D425" s="422" t="s">
        <v>543</v>
      </c>
      <c r="E425" s="432"/>
      <c r="F425" s="377" t="s">
        <v>176</v>
      </c>
      <c r="G425" s="377" t="s">
        <v>538</v>
      </c>
      <c r="H425" s="377" t="s">
        <v>2106</v>
      </c>
      <c r="I425" s="442"/>
      <c r="J425" s="442">
        <v>1000000</v>
      </c>
      <c r="K425" s="471">
        <v>0</v>
      </c>
      <c r="L425" s="442">
        <v>1000000</v>
      </c>
      <c r="M425" s="378">
        <f>J425-L425</f>
        <v>0</v>
      </c>
      <c r="N425" s="363"/>
      <c r="O425" s="405"/>
      <c r="P425" s="375"/>
      <c r="Q425" s="371"/>
    </row>
    <row r="426" spans="1:17" ht="39.950000000000003" customHeight="1">
      <c r="A426">
        <f t="shared" si="46"/>
        <v>0</v>
      </c>
      <c r="B426" s="362"/>
      <c r="C426" s="362"/>
      <c r="D426" s="422" t="s">
        <v>544</v>
      </c>
      <c r="E426" s="432"/>
      <c r="F426" s="377" t="s">
        <v>177</v>
      </c>
      <c r="G426" s="377" t="s">
        <v>538</v>
      </c>
      <c r="H426" s="377" t="s">
        <v>2106</v>
      </c>
      <c r="I426" s="442"/>
      <c r="J426" s="442">
        <v>1000000</v>
      </c>
      <c r="K426" s="471">
        <v>0</v>
      </c>
      <c r="L426" s="442">
        <v>1000000</v>
      </c>
      <c r="M426" s="378">
        <v>0</v>
      </c>
      <c r="N426" s="363"/>
      <c r="O426" s="405"/>
      <c r="P426" s="366"/>
      <c r="Q426" s="371"/>
    </row>
    <row r="427" spans="1:17" ht="39.950000000000003" customHeight="1">
      <c r="A427">
        <f t="shared" si="46"/>
        <v>0</v>
      </c>
      <c r="B427" s="362"/>
      <c r="C427" s="362"/>
      <c r="D427" s="422" t="s">
        <v>545</v>
      </c>
      <c r="E427" s="432"/>
      <c r="F427" s="377" t="s">
        <v>178</v>
      </c>
      <c r="G427" s="377" t="s">
        <v>538</v>
      </c>
      <c r="H427" s="377" t="s">
        <v>2106</v>
      </c>
      <c r="I427" s="442"/>
      <c r="J427" s="442">
        <v>500000</v>
      </c>
      <c r="K427" s="471">
        <v>0</v>
      </c>
      <c r="L427" s="442">
        <v>500000</v>
      </c>
      <c r="M427" s="378">
        <v>0</v>
      </c>
      <c r="N427" s="363"/>
      <c r="O427" s="405"/>
      <c r="P427" s="366"/>
      <c r="Q427" s="371"/>
    </row>
    <row r="428" spans="1:17" ht="39.950000000000003" customHeight="1">
      <c r="A428">
        <f t="shared" si="46"/>
        <v>0</v>
      </c>
      <c r="B428" s="362"/>
      <c r="C428" s="362"/>
      <c r="D428" s="422" t="s">
        <v>546</v>
      </c>
      <c r="E428" s="432"/>
      <c r="F428" s="377" t="s">
        <v>187</v>
      </c>
      <c r="G428" s="377" t="s">
        <v>538</v>
      </c>
      <c r="H428" s="377" t="s">
        <v>2106</v>
      </c>
      <c r="I428" s="442"/>
      <c r="J428" s="442">
        <v>700000</v>
      </c>
      <c r="K428" s="471">
        <v>0</v>
      </c>
      <c r="L428" s="442">
        <v>700000</v>
      </c>
      <c r="M428" s="378">
        <v>0</v>
      </c>
      <c r="N428" s="363"/>
      <c r="O428" s="405"/>
      <c r="P428" s="366"/>
      <c r="Q428" s="371"/>
    </row>
    <row r="429" spans="1:17" ht="39.950000000000003" customHeight="1">
      <c r="A429">
        <f t="shared" si="46"/>
        <v>0</v>
      </c>
      <c r="B429" s="362"/>
      <c r="C429" s="362"/>
      <c r="D429" s="422" t="s">
        <v>547</v>
      </c>
      <c r="E429" s="432"/>
      <c r="F429" s="377" t="s">
        <v>236</v>
      </c>
      <c r="G429" s="377" t="s">
        <v>538</v>
      </c>
      <c r="H429" s="377" t="s">
        <v>2106</v>
      </c>
      <c r="I429" s="442"/>
      <c r="J429" s="442">
        <v>822900</v>
      </c>
      <c r="K429" s="471">
        <v>0</v>
      </c>
      <c r="L429" s="442">
        <v>578742</v>
      </c>
      <c r="M429" s="378">
        <v>244158</v>
      </c>
      <c r="N429" s="363"/>
      <c r="O429" s="405"/>
      <c r="P429" s="375" t="s">
        <v>2112</v>
      </c>
      <c r="Q429" s="371"/>
    </row>
    <row r="430" spans="1:17" ht="39.950000000000003" customHeight="1">
      <c r="A430">
        <f t="shared" si="46"/>
        <v>1</v>
      </c>
      <c r="B430" s="362">
        <v>2016</v>
      </c>
      <c r="C430" s="362">
        <v>2018</v>
      </c>
      <c r="D430" s="422"/>
      <c r="E430" s="432" t="s">
        <v>1445</v>
      </c>
      <c r="F430" s="361" t="s">
        <v>580</v>
      </c>
      <c r="G430" s="361" t="s">
        <v>581</v>
      </c>
      <c r="H430" s="361" t="s">
        <v>2106</v>
      </c>
      <c r="I430" s="369">
        <v>36260640</v>
      </c>
      <c r="J430" s="369">
        <v>6000000</v>
      </c>
      <c r="K430" s="470">
        <v>5439096</v>
      </c>
      <c r="L430" s="369">
        <v>5258426.47</v>
      </c>
      <c r="M430" s="363">
        <v>741573.53000000026</v>
      </c>
      <c r="N430" s="363">
        <v>30260640</v>
      </c>
      <c r="O430" s="405"/>
      <c r="P430" s="366"/>
      <c r="Q430" s="376" t="s">
        <v>2113</v>
      </c>
    </row>
    <row r="431" spans="1:17" ht="39.950000000000003" customHeight="1">
      <c r="A431">
        <f t="shared" si="46"/>
        <v>0</v>
      </c>
      <c r="B431" s="362"/>
      <c r="C431" s="362"/>
      <c r="D431" s="422" t="s">
        <v>582</v>
      </c>
      <c r="E431" s="432"/>
      <c r="F431" s="377" t="s">
        <v>176</v>
      </c>
      <c r="G431" s="377" t="s">
        <v>581</v>
      </c>
      <c r="H431" s="377" t="s">
        <v>2106</v>
      </c>
      <c r="I431" s="442"/>
      <c r="J431" s="442">
        <v>1000000</v>
      </c>
      <c r="K431" s="471">
        <v>0</v>
      </c>
      <c r="L431" s="442">
        <v>1000000</v>
      </c>
      <c r="M431" s="378">
        <v>0</v>
      </c>
      <c r="N431" s="363"/>
      <c r="O431" s="405"/>
      <c r="P431" s="366"/>
      <c r="Q431" s="371"/>
    </row>
    <row r="432" spans="1:17" ht="39.950000000000003" customHeight="1">
      <c r="A432">
        <f t="shared" si="46"/>
        <v>0</v>
      </c>
      <c r="B432" s="362"/>
      <c r="C432" s="362"/>
      <c r="D432" s="422" t="s">
        <v>2114</v>
      </c>
      <c r="E432" s="432"/>
      <c r="F432" s="377" t="s">
        <v>177</v>
      </c>
      <c r="G432" s="377" t="s">
        <v>581</v>
      </c>
      <c r="H432" s="377" t="s">
        <v>2106</v>
      </c>
      <c r="I432" s="442"/>
      <c r="J432" s="442">
        <v>5000000</v>
      </c>
      <c r="K432" s="471">
        <v>0</v>
      </c>
      <c r="L432" s="442">
        <v>4258426.47</v>
      </c>
      <c r="M432" s="378">
        <v>741573.53000000026</v>
      </c>
      <c r="N432" s="363"/>
      <c r="O432" s="405"/>
      <c r="P432" s="375" t="s">
        <v>2115</v>
      </c>
      <c r="Q432" s="371"/>
    </row>
    <row r="433" spans="1:17" ht="39.950000000000003" customHeight="1">
      <c r="A433">
        <f t="shared" si="46"/>
        <v>1</v>
      </c>
      <c r="B433" s="362">
        <v>2018</v>
      </c>
      <c r="C433" s="362">
        <v>2018</v>
      </c>
      <c r="D433" s="422"/>
      <c r="E433" s="432" t="s">
        <v>2116</v>
      </c>
      <c r="F433" s="361" t="s">
        <v>2117</v>
      </c>
      <c r="G433" s="361" t="s">
        <v>2118</v>
      </c>
      <c r="H433" s="361" t="s">
        <v>2106</v>
      </c>
      <c r="I433" s="369">
        <v>5663849.3200000003</v>
      </c>
      <c r="J433" s="369">
        <f>J434+J435</f>
        <v>2000000</v>
      </c>
      <c r="K433" s="470">
        <f>I433*15/100</f>
        <v>849577.39800000016</v>
      </c>
      <c r="L433" s="442">
        <f>L434+L435</f>
        <v>1999000</v>
      </c>
      <c r="M433" s="363">
        <f t="shared" ref="M433:M439" si="47">J433-L433</f>
        <v>1000</v>
      </c>
      <c r="N433" s="363"/>
      <c r="O433" s="405"/>
      <c r="P433" s="366"/>
      <c r="Q433" s="376" t="s">
        <v>1782</v>
      </c>
    </row>
    <row r="434" spans="1:17" ht="39.950000000000003" customHeight="1">
      <c r="A434">
        <f t="shared" si="46"/>
        <v>0</v>
      </c>
      <c r="B434" s="362"/>
      <c r="C434" s="362"/>
      <c r="D434" s="422" t="s">
        <v>2119</v>
      </c>
      <c r="E434" s="432"/>
      <c r="F434" s="377" t="s">
        <v>176</v>
      </c>
      <c r="G434" s="377" t="s">
        <v>2118</v>
      </c>
      <c r="H434" s="377" t="s">
        <v>2106</v>
      </c>
      <c r="I434" s="442"/>
      <c r="J434" s="442">
        <v>1000000</v>
      </c>
      <c r="K434" s="471">
        <v>0</v>
      </c>
      <c r="L434" s="442">
        <v>999000</v>
      </c>
      <c r="M434" s="378">
        <f t="shared" si="47"/>
        <v>1000</v>
      </c>
      <c r="N434" s="363"/>
      <c r="O434" s="405"/>
      <c r="P434" s="366"/>
      <c r="Q434" s="371"/>
    </row>
    <row r="435" spans="1:17" ht="39.950000000000003" customHeight="1">
      <c r="A435">
        <f t="shared" si="46"/>
        <v>0</v>
      </c>
      <c r="B435" s="362"/>
      <c r="C435" s="362"/>
      <c r="D435" s="422" t="s">
        <v>2120</v>
      </c>
      <c r="E435" s="432"/>
      <c r="F435" s="377" t="s">
        <v>177</v>
      </c>
      <c r="G435" s="377" t="s">
        <v>2118</v>
      </c>
      <c r="H435" s="377" t="s">
        <v>2106</v>
      </c>
      <c r="I435" s="442"/>
      <c r="J435" s="442">
        <v>1000000</v>
      </c>
      <c r="K435" s="471">
        <v>0</v>
      </c>
      <c r="L435" s="442">
        <v>1000000</v>
      </c>
      <c r="M435" s="378">
        <f t="shared" si="47"/>
        <v>0</v>
      </c>
      <c r="N435" s="363"/>
      <c r="O435" s="405"/>
      <c r="P435" s="366" t="s">
        <v>2121</v>
      </c>
      <c r="Q435" s="371"/>
    </row>
    <row r="436" spans="1:17" ht="39.950000000000003" customHeight="1">
      <c r="A436">
        <f t="shared" si="46"/>
        <v>1</v>
      </c>
      <c r="B436" s="362">
        <v>2016</v>
      </c>
      <c r="C436" s="362">
        <v>2016</v>
      </c>
      <c r="D436" s="422"/>
      <c r="E436" s="432" t="s">
        <v>2122</v>
      </c>
      <c r="F436" s="361" t="s">
        <v>592</v>
      </c>
      <c r="G436" s="361" t="s">
        <v>593</v>
      </c>
      <c r="H436" s="361" t="s">
        <v>2106</v>
      </c>
      <c r="I436" s="369">
        <v>2728360</v>
      </c>
      <c r="J436" s="369">
        <v>1000000</v>
      </c>
      <c r="K436" s="470">
        <f>I436*15/100</f>
        <v>409254</v>
      </c>
      <c r="L436" s="369">
        <v>690195.76</v>
      </c>
      <c r="M436" s="363">
        <f t="shared" si="47"/>
        <v>309804.24</v>
      </c>
      <c r="N436" s="363">
        <f>I436-J436</f>
        <v>1728360</v>
      </c>
      <c r="O436" s="405"/>
      <c r="P436" s="375" t="s">
        <v>2015</v>
      </c>
      <c r="Q436" s="376" t="s">
        <v>1782</v>
      </c>
    </row>
    <row r="437" spans="1:17" ht="39.950000000000003" customHeight="1">
      <c r="A437">
        <f t="shared" si="46"/>
        <v>0</v>
      </c>
      <c r="D437" s="422" t="s">
        <v>1309</v>
      </c>
      <c r="E437" s="432"/>
      <c r="F437" s="377" t="s">
        <v>176</v>
      </c>
      <c r="G437" s="377" t="s">
        <v>593</v>
      </c>
      <c r="H437" s="377" t="s">
        <v>2106</v>
      </c>
      <c r="I437" s="442"/>
      <c r="J437" s="442">
        <v>1000000</v>
      </c>
      <c r="K437" s="471">
        <v>0</v>
      </c>
      <c r="L437" s="442">
        <v>1000000</v>
      </c>
      <c r="M437" s="378">
        <f t="shared" si="47"/>
        <v>0</v>
      </c>
      <c r="N437" s="378"/>
      <c r="O437" s="405"/>
      <c r="P437" s="366"/>
      <c r="Q437" s="371"/>
    </row>
    <row r="438" spans="1:17" ht="39.950000000000003" customHeight="1">
      <c r="A438">
        <f t="shared" si="46"/>
        <v>1</v>
      </c>
      <c r="B438" s="362">
        <v>2016</v>
      </c>
      <c r="C438" s="362">
        <v>2016</v>
      </c>
      <c r="D438" s="422"/>
      <c r="E438" s="432" t="s">
        <v>2123</v>
      </c>
      <c r="F438" s="361" t="s">
        <v>614</v>
      </c>
      <c r="G438" s="361" t="s">
        <v>615</v>
      </c>
      <c r="H438" s="361" t="s">
        <v>2106</v>
      </c>
      <c r="I438" s="369">
        <v>1934890</v>
      </c>
      <c r="J438" s="369">
        <v>1644650</v>
      </c>
      <c r="K438" s="470">
        <f>I438*15/100</f>
        <v>290233.5</v>
      </c>
      <c r="L438" s="369">
        <v>890641.65</v>
      </c>
      <c r="M438" s="363">
        <f t="shared" si="47"/>
        <v>754008.35</v>
      </c>
      <c r="N438" s="363"/>
      <c r="O438" s="405" t="s">
        <v>2124</v>
      </c>
      <c r="P438" s="375"/>
      <c r="Q438" s="376" t="s">
        <v>1778</v>
      </c>
    </row>
    <row r="439" spans="1:17" ht="39.950000000000003" customHeight="1">
      <c r="A439">
        <f t="shared" si="46"/>
        <v>0</v>
      </c>
      <c r="B439" s="362"/>
      <c r="C439" s="362"/>
      <c r="D439" s="422" t="s">
        <v>1304</v>
      </c>
      <c r="E439" s="432"/>
      <c r="F439" s="377" t="s">
        <v>176</v>
      </c>
      <c r="G439" s="377" t="s">
        <v>615</v>
      </c>
      <c r="H439" s="377" t="s">
        <v>2106</v>
      </c>
      <c r="I439" s="442"/>
      <c r="J439" s="442">
        <v>1644650</v>
      </c>
      <c r="K439" s="471">
        <v>0</v>
      </c>
      <c r="L439" s="442">
        <v>890641.65</v>
      </c>
      <c r="M439" s="378">
        <f t="shared" si="47"/>
        <v>754008.35</v>
      </c>
      <c r="N439" s="363"/>
      <c r="O439" s="405"/>
      <c r="P439" s="375" t="s">
        <v>2125</v>
      </c>
      <c r="Q439" s="371"/>
    </row>
    <row r="440" spans="1:17" ht="39.950000000000003" customHeight="1">
      <c r="A440">
        <f t="shared" si="46"/>
        <v>1</v>
      </c>
      <c r="B440" s="362">
        <v>2016</v>
      </c>
      <c r="C440" s="362">
        <v>2018</v>
      </c>
      <c r="D440" s="422"/>
      <c r="E440" s="432" t="s">
        <v>2126</v>
      </c>
      <c r="F440" s="361" t="s">
        <v>648</v>
      </c>
      <c r="G440" s="361" t="s">
        <v>649</v>
      </c>
      <c r="H440" s="361" t="s">
        <v>2106</v>
      </c>
      <c r="I440" s="369">
        <v>4928597.54</v>
      </c>
      <c r="J440" s="369">
        <f>J441+J442</f>
        <v>4447631</v>
      </c>
      <c r="K440" s="470">
        <f>I440*15/100</f>
        <v>739289.63099999994</v>
      </c>
      <c r="L440" s="369">
        <f>L441+L442</f>
        <v>3718545</v>
      </c>
      <c r="M440" s="363">
        <f>J440-L440</f>
        <v>729086</v>
      </c>
      <c r="N440" s="363">
        <f>I440-J440</f>
        <v>480966.54000000004</v>
      </c>
      <c r="O440" s="405" t="s">
        <v>2127</v>
      </c>
      <c r="P440" s="375"/>
      <c r="Q440" s="376" t="s">
        <v>2128</v>
      </c>
    </row>
    <row r="441" spans="1:17" ht="39.950000000000003" customHeight="1">
      <c r="A441">
        <f t="shared" si="46"/>
        <v>0</v>
      </c>
      <c r="D441" s="422" t="s">
        <v>650</v>
      </c>
      <c r="E441" s="432"/>
      <c r="F441" s="377" t="s">
        <v>176</v>
      </c>
      <c r="G441" s="377" t="s">
        <v>649</v>
      </c>
      <c r="H441" s="377" t="s">
        <v>2106</v>
      </c>
      <c r="I441" s="442"/>
      <c r="J441" s="442">
        <v>1000000</v>
      </c>
      <c r="K441" s="471">
        <v>0</v>
      </c>
      <c r="L441" s="442">
        <v>1000000</v>
      </c>
      <c r="M441" s="378">
        <v>0</v>
      </c>
      <c r="N441" s="363"/>
      <c r="O441" s="405"/>
      <c r="P441" s="366"/>
      <c r="Q441" s="371"/>
    </row>
    <row r="442" spans="1:17" ht="39.950000000000003" customHeight="1">
      <c r="A442">
        <f t="shared" si="46"/>
        <v>0</v>
      </c>
      <c r="B442" s="362"/>
      <c r="C442" s="362"/>
      <c r="D442" s="422" t="s">
        <v>2129</v>
      </c>
      <c r="E442" s="432"/>
      <c r="F442" s="377" t="s">
        <v>177</v>
      </c>
      <c r="G442" s="377" t="s">
        <v>649</v>
      </c>
      <c r="H442" s="377" t="s">
        <v>2106</v>
      </c>
      <c r="I442" s="442"/>
      <c r="J442" s="442">
        <v>3447631</v>
      </c>
      <c r="K442" s="471">
        <v>0</v>
      </c>
      <c r="L442" s="442">
        <v>2718545</v>
      </c>
      <c r="M442" s="378">
        <v>1947631</v>
      </c>
      <c r="N442" s="363"/>
      <c r="O442" s="405"/>
      <c r="P442" s="406" t="s">
        <v>2130</v>
      </c>
      <c r="Q442" s="371"/>
    </row>
    <row r="443" spans="1:17" ht="39.950000000000003" customHeight="1">
      <c r="A443">
        <f t="shared" si="46"/>
        <v>1</v>
      </c>
      <c r="B443" s="362">
        <v>2016</v>
      </c>
      <c r="C443" s="362">
        <v>2018</v>
      </c>
      <c r="D443" s="422"/>
      <c r="E443" s="432" t="s">
        <v>1552</v>
      </c>
      <c r="F443" s="361" t="s">
        <v>664</v>
      </c>
      <c r="G443" s="361" t="s">
        <v>665</v>
      </c>
      <c r="H443" s="361" t="s">
        <v>2106</v>
      </c>
      <c r="I443" s="369">
        <v>29647630</v>
      </c>
      <c r="J443" s="369">
        <v>4000000</v>
      </c>
      <c r="K443" s="470">
        <v>4447144.5</v>
      </c>
      <c r="L443" s="369">
        <v>2575595.17</v>
      </c>
      <c r="M443" s="363">
        <v>1424404.83</v>
      </c>
      <c r="N443" s="363">
        <v>25647630</v>
      </c>
      <c r="O443" s="405"/>
      <c r="P443" s="375"/>
      <c r="Q443" s="376" t="s">
        <v>2131</v>
      </c>
    </row>
    <row r="444" spans="1:17" ht="39.950000000000003" customHeight="1">
      <c r="A444">
        <f t="shared" si="46"/>
        <v>0</v>
      </c>
      <c r="D444" s="422" t="s">
        <v>666</v>
      </c>
      <c r="E444" s="432"/>
      <c r="F444" s="377" t="s">
        <v>176</v>
      </c>
      <c r="G444" s="377" t="s">
        <v>665</v>
      </c>
      <c r="H444" s="377" t="s">
        <v>2106</v>
      </c>
      <c r="I444" s="442"/>
      <c r="J444" s="442">
        <v>1000000</v>
      </c>
      <c r="K444" s="471">
        <v>0</v>
      </c>
      <c r="L444" s="442">
        <v>1000000</v>
      </c>
      <c r="M444" s="378">
        <v>0</v>
      </c>
      <c r="N444" s="363"/>
      <c r="O444" s="405"/>
      <c r="P444" s="366"/>
      <c r="Q444" s="371"/>
    </row>
    <row r="445" spans="1:17" ht="39.950000000000003" customHeight="1">
      <c r="A445">
        <f t="shared" si="46"/>
        <v>0</v>
      </c>
      <c r="B445" s="362"/>
      <c r="C445" s="362"/>
      <c r="D445" s="422" t="s">
        <v>2132</v>
      </c>
      <c r="E445" s="432"/>
      <c r="F445" s="377" t="s">
        <v>177</v>
      </c>
      <c r="G445" s="377" t="s">
        <v>665</v>
      </c>
      <c r="H445" s="377" t="s">
        <v>2106</v>
      </c>
      <c r="I445" s="442"/>
      <c r="J445" s="442">
        <v>3000000</v>
      </c>
      <c r="K445" s="471">
        <v>0</v>
      </c>
      <c r="L445" s="442" t="s">
        <v>2133</v>
      </c>
      <c r="M445" s="378">
        <v>1424404.83</v>
      </c>
      <c r="N445" s="363"/>
      <c r="O445" s="405"/>
      <c r="P445" s="406" t="s">
        <v>1837</v>
      </c>
      <c r="Q445" s="371"/>
    </row>
    <row r="446" spans="1:17" ht="39.950000000000003" customHeight="1">
      <c r="A446">
        <f t="shared" si="46"/>
        <v>1</v>
      </c>
      <c r="B446" s="362">
        <v>2016</v>
      </c>
      <c r="C446" s="362">
        <v>2018</v>
      </c>
      <c r="D446" s="422"/>
      <c r="E446" s="432" t="s">
        <v>2134</v>
      </c>
      <c r="F446" s="361" t="s">
        <v>686</v>
      </c>
      <c r="G446" s="361" t="s">
        <v>687</v>
      </c>
      <c r="H446" s="361" t="s">
        <v>2106</v>
      </c>
      <c r="I446" s="369">
        <v>3178330</v>
      </c>
      <c r="J446" s="369">
        <v>1815412</v>
      </c>
      <c r="K446" s="470">
        <v>476749.5</v>
      </c>
      <c r="L446" s="369">
        <v>1000000</v>
      </c>
      <c r="M446" s="363">
        <v>815412</v>
      </c>
      <c r="N446" s="363">
        <v>1362918</v>
      </c>
      <c r="O446" s="405" t="s">
        <v>2135</v>
      </c>
      <c r="P446" s="366"/>
      <c r="Q446" s="371"/>
    </row>
    <row r="447" spans="1:17" ht="39.950000000000003" customHeight="1">
      <c r="A447">
        <f t="shared" si="46"/>
        <v>0</v>
      </c>
      <c r="B447" s="362"/>
      <c r="C447" s="362"/>
      <c r="D447" s="422" t="s">
        <v>1279</v>
      </c>
      <c r="E447" s="432"/>
      <c r="F447" s="377" t="s">
        <v>176</v>
      </c>
      <c r="G447" s="377" t="s">
        <v>687</v>
      </c>
      <c r="H447" s="377" t="s">
        <v>2106</v>
      </c>
      <c r="I447" s="442"/>
      <c r="J447" s="442">
        <v>1000000</v>
      </c>
      <c r="K447" s="471">
        <v>0</v>
      </c>
      <c r="L447" s="442">
        <v>1000000</v>
      </c>
      <c r="M447" s="378">
        <v>0</v>
      </c>
      <c r="N447" s="363"/>
      <c r="O447" s="405"/>
      <c r="P447" s="366"/>
      <c r="Q447" s="371"/>
    </row>
    <row r="448" spans="1:17" ht="39.950000000000003" customHeight="1">
      <c r="A448">
        <f t="shared" si="46"/>
        <v>0</v>
      </c>
      <c r="B448" s="362"/>
      <c r="C448" s="362"/>
      <c r="D448" s="422" t="s">
        <v>1883</v>
      </c>
      <c r="E448" s="432"/>
      <c r="F448" s="377" t="s">
        <v>177</v>
      </c>
      <c r="G448" s="377" t="s">
        <v>687</v>
      </c>
      <c r="H448" s="377" t="s">
        <v>2106</v>
      </c>
      <c r="I448" s="442"/>
      <c r="J448" s="442">
        <v>815412</v>
      </c>
      <c r="K448" s="471">
        <v>0</v>
      </c>
      <c r="L448" s="442">
        <v>0</v>
      </c>
      <c r="M448" s="378">
        <v>815412</v>
      </c>
      <c r="N448" s="363"/>
      <c r="O448" s="405"/>
      <c r="P448" s="366"/>
      <c r="Q448" s="371"/>
    </row>
    <row r="449" spans="1:17" ht="39.950000000000003" customHeight="1">
      <c r="A449">
        <f t="shared" si="46"/>
        <v>1</v>
      </c>
      <c r="B449" s="362">
        <v>2016</v>
      </c>
      <c r="C449" s="362">
        <v>2018</v>
      </c>
      <c r="D449" s="422"/>
      <c r="E449" s="432" t="s">
        <v>1553</v>
      </c>
      <c r="F449" s="361" t="s">
        <v>696</v>
      </c>
      <c r="G449" s="363" t="s">
        <v>697</v>
      </c>
      <c r="H449" s="363" t="s">
        <v>2106</v>
      </c>
      <c r="I449" s="369">
        <v>4836340</v>
      </c>
      <c r="J449" s="369">
        <f>J450+J451</f>
        <v>3633858</v>
      </c>
      <c r="K449" s="470">
        <f>I449*15/100</f>
        <v>725451</v>
      </c>
      <c r="L449" s="369">
        <f>L450+L451</f>
        <v>2363819.7999999998</v>
      </c>
      <c r="M449" s="363">
        <f>J449-L449</f>
        <v>1270038.2000000002</v>
      </c>
      <c r="N449" s="363">
        <v>1202482</v>
      </c>
      <c r="O449" s="405" t="s">
        <v>2136</v>
      </c>
      <c r="P449" s="366"/>
      <c r="Q449" s="376" t="s">
        <v>1778</v>
      </c>
    </row>
    <row r="450" spans="1:17" ht="39.950000000000003" customHeight="1">
      <c r="A450">
        <f t="shared" si="46"/>
        <v>0</v>
      </c>
      <c r="B450" s="362"/>
      <c r="C450" s="362"/>
      <c r="D450" s="422" t="s">
        <v>1277</v>
      </c>
      <c r="E450" s="432"/>
      <c r="F450" s="377" t="s">
        <v>176</v>
      </c>
      <c r="G450" s="378" t="s">
        <v>697</v>
      </c>
      <c r="H450" s="378" t="s">
        <v>2106</v>
      </c>
      <c r="I450" s="442"/>
      <c r="J450" s="442">
        <v>1000000</v>
      </c>
      <c r="K450" s="471">
        <v>0</v>
      </c>
      <c r="L450" s="442">
        <v>1000000</v>
      </c>
      <c r="M450" s="378">
        <v>0</v>
      </c>
      <c r="N450" s="363"/>
      <c r="O450" s="405"/>
      <c r="P450" s="366"/>
      <c r="Q450" s="371"/>
    </row>
    <row r="451" spans="1:17" ht="39.950000000000003" customHeight="1">
      <c r="A451">
        <f t="shared" si="46"/>
        <v>0</v>
      </c>
      <c r="B451" s="362"/>
      <c r="C451" s="362"/>
      <c r="D451" s="422" t="s">
        <v>2137</v>
      </c>
      <c r="E451" s="432"/>
      <c r="F451" s="377" t="s">
        <v>177</v>
      </c>
      <c r="G451" s="378" t="s">
        <v>697</v>
      </c>
      <c r="H451" s="378" t="s">
        <v>2106</v>
      </c>
      <c r="I451" s="442"/>
      <c r="J451" s="442">
        <v>2633858</v>
      </c>
      <c r="K451" s="471">
        <v>0</v>
      </c>
      <c r="L451" s="442">
        <v>1363819.8</v>
      </c>
      <c r="M451" s="378">
        <f>J451-L451</f>
        <v>1270038.2</v>
      </c>
      <c r="N451" s="363"/>
      <c r="O451" s="405"/>
      <c r="P451" s="366" t="s">
        <v>1981</v>
      </c>
      <c r="Q451" s="371"/>
    </row>
    <row r="452" spans="1:17" ht="39.950000000000003" customHeight="1">
      <c r="A452">
        <f t="shared" ref="A452:A515" si="48">IF(B452&lt;&gt;0,1,0)</f>
        <v>1</v>
      </c>
      <c r="B452" s="362">
        <v>2014</v>
      </c>
      <c r="C452" s="362">
        <v>2018</v>
      </c>
      <c r="D452" s="422"/>
      <c r="E452" s="432" t="s">
        <v>1553</v>
      </c>
      <c r="F452" s="361" t="s">
        <v>2138</v>
      </c>
      <c r="G452" s="363" t="s">
        <v>697</v>
      </c>
      <c r="H452" s="363" t="s">
        <v>2106</v>
      </c>
      <c r="I452" s="369">
        <v>9545623.9900000002</v>
      </c>
      <c r="J452" s="369">
        <v>3500000</v>
      </c>
      <c r="K452" s="470">
        <v>1431843.5984999998</v>
      </c>
      <c r="L452" s="369">
        <v>1795084.12</v>
      </c>
      <c r="M452" s="363">
        <v>1704915.88</v>
      </c>
      <c r="N452" s="363"/>
      <c r="O452" s="405"/>
      <c r="P452" s="366"/>
      <c r="Q452" s="371"/>
    </row>
    <row r="453" spans="1:17" ht="39.950000000000003" customHeight="1">
      <c r="A453">
        <f t="shared" si="48"/>
        <v>0</v>
      </c>
      <c r="D453" s="422" t="s">
        <v>2139</v>
      </c>
      <c r="E453" s="432"/>
      <c r="F453" s="377" t="s">
        <v>176</v>
      </c>
      <c r="G453" s="378" t="s">
        <v>697</v>
      </c>
      <c r="H453" s="378" t="s">
        <v>2106</v>
      </c>
      <c r="I453" s="442"/>
      <c r="J453" s="442">
        <v>500000</v>
      </c>
      <c r="K453" s="471">
        <v>0</v>
      </c>
      <c r="L453" s="442">
        <v>500000</v>
      </c>
      <c r="M453" s="378">
        <v>0</v>
      </c>
      <c r="N453" s="363"/>
      <c r="O453" s="405"/>
      <c r="P453" s="366"/>
      <c r="Q453" s="371"/>
    </row>
    <row r="454" spans="1:17" ht="39.950000000000003" customHeight="1">
      <c r="A454">
        <f t="shared" si="48"/>
        <v>0</v>
      </c>
      <c r="B454" s="362"/>
      <c r="C454" s="362"/>
      <c r="D454" s="422" t="s">
        <v>2140</v>
      </c>
      <c r="E454" s="432"/>
      <c r="F454" s="377" t="s">
        <v>177</v>
      </c>
      <c r="G454" s="378" t="s">
        <v>697</v>
      </c>
      <c r="H454" s="378" t="s">
        <v>2106</v>
      </c>
      <c r="I454" s="442"/>
      <c r="J454" s="442">
        <v>3000000</v>
      </c>
      <c r="K454" s="471">
        <v>0</v>
      </c>
      <c r="L454" s="442">
        <v>1295084.1200000001</v>
      </c>
      <c r="M454" s="378">
        <v>1704915.88</v>
      </c>
      <c r="N454" s="363"/>
      <c r="O454" s="405"/>
      <c r="P454" s="366" t="s">
        <v>2042</v>
      </c>
      <c r="Q454" s="371"/>
    </row>
    <row r="455" spans="1:17" ht="39.950000000000003" customHeight="1">
      <c r="A455">
        <f t="shared" si="48"/>
        <v>1</v>
      </c>
      <c r="B455" s="362">
        <v>2016</v>
      </c>
      <c r="C455" s="362">
        <v>2018</v>
      </c>
      <c r="D455" s="422"/>
      <c r="E455" s="432" t="s">
        <v>1495</v>
      </c>
      <c r="F455" s="361" t="s">
        <v>701</v>
      </c>
      <c r="G455" s="361" t="s">
        <v>702</v>
      </c>
      <c r="H455" s="361" t="s">
        <v>2106</v>
      </c>
      <c r="I455" s="369">
        <v>22062730</v>
      </c>
      <c r="J455" s="369">
        <f>J456+J457</f>
        <v>3000000</v>
      </c>
      <c r="K455" s="470">
        <f>I455*15/100</f>
        <v>3309409.5</v>
      </c>
      <c r="L455" s="369">
        <f>L456+L457</f>
        <v>2665786</v>
      </c>
      <c r="M455" s="363">
        <f>J455-L455</f>
        <v>334214</v>
      </c>
      <c r="N455" s="363">
        <v>19062730</v>
      </c>
      <c r="O455" s="405"/>
      <c r="P455" s="366"/>
      <c r="Q455" s="376" t="s">
        <v>1778</v>
      </c>
    </row>
    <row r="456" spans="1:17" ht="39.950000000000003" customHeight="1">
      <c r="A456">
        <f t="shared" si="48"/>
        <v>0</v>
      </c>
      <c r="B456" s="362"/>
      <c r="C456" s="362"/>
      <c r="D456" s="422" t="s">
        <v>1276</v>
      </c>
      <c r="E456" s="432"/>
      <c r="F456" s="377" t="s">
        <v>176</v>
      </c>
      <c r="G456" s="377" t="s">
        <v>702</v>
      </c>
      <c r="H456" s="377" t="s">
        <v>2106</v>
      </c>
      <c r="I456" s="442"/>
      <c r="J456" s="442">
        <v>1000000</v>
      </c>
      <c r="K456" s="471">
        <v>0</v>
      </c>
      <c r="L456" s="442">
        <v>1000000</v>
      </c>
      <c r="M456" s="378">
        <v>0</v>
      </c>
      <c r="N456" s="363"/>
      <c r="O456" s="405"/>
      <c r="P456" s="366"/>
      <c r="Q456" s="371"/>
    </row>
    <row r="457" spans="1:17" ht="39.950000000000003" customHeight="1">
      <c r="A457">
        <f t="shared" si="48"/>
        <v>0</v>
      </c>
      <c r="B457" s="362"/>
      <c r="C457" s="362"/>
      <c r="D457" s="422" t="s">
        <v>2141</v>
      </c>
      <c r="E457" s="432"/>
      <c r="F457" s="377" t="s">
        <v>177</v>
      </c>
      <c r="G457" s="377" t="s">
        <v>702</v>
      </c>
      <c r="H457" s="377" t="s">
        <v>2106</v>
      </c>
      <c r="I457" s="442"/>
      <c r="J457" s="442">
        <v>2000000</v>
      </c>
      <c r="K457" s="471">
        <v>0</v>
      </c>
      <c r="L457" s="442">
        <v>1665786</v>
      </c>
      <c r="M457" s="378">
        <f>J457-L457</f>
        <v>334214</v>
      </c>
      <c r="N457" s="363"/>
      <c r="O457" s="405"/>
      <c r="P457" s="366" t="s">
        <v>2042</v>
      </c>
      <c r="Q457" s="371"/>
    </row>
    <row r="458" spans="1:17" ht="39.950000000000003" customHeight="1">
      <c r="A458">
        <f t="shared" si="48"/>
        <v>1</v>
      </c>
      <c r="B458" s="362">
        <v>2014</v>
      </c>
      <c r="C458" s="362">
        <v>2018</v>
      </c>
      <c r="D458" s="422"/>
      <c r="E458" s="432" t="s">
        <v>1554</v>
      </c>
      <c r="F458" s="361" t="s">
        <v>822</v>
      </c>
      <c r="G458" s="361" t="s">
        <v>823</v>
      </c>
      <c r="H458" s="361" t="s">
        <v>2106</v>
      </c>
      <c r="I458" s="369">
        <v>7997782</v>
      </c>
      <c r="J458" s="369">
        <f>J459+J460+J461+J462+J463+J464</f>
        <v>7059525</v>
      </c>
      <c r="K458" s="470">
        <f>I458*15/100</f>
        <v>1199667.3</v>
      </c>
      <c r="L458" s="369">
        <f>L459+L460+L461+L462+L463+L464</f>
        <v>5546716.9199999999</v>
      </c>
      <c r="M458" s="363">
        <f>J458-L458</f>
        <v>1512808.08</v>
      </c>
      <c r="N458" s="363">
        <v>2997782</v>
      </c>
      <c r="O458" s="405"/>
      <c r="P458" s="366"/>
      <c r="Q458" s="376" t="s">
        <v>1778</v>
      </c>
    </row>
    <row r="459" spans="1:17" ht="39.950000000000003" customHeight="1">
      <c r="A459">
        <f t="shared" si="48"/>
        <v>0</v>
      </c>
      <c r="B459" s="362"/>
      <c r="C459" s="362"/>
      <c r="D459" s="422" t="s">
        <v>824</v>
      </c>
      <c r="E459" s="432"/>
      <c r="F459" s="377" t="s">
        <v>176</v>
      </c>
      <c r="G459" s="377" t="s">
        <v>823</v>
      </c>
      <c r="H459" s="377" t="s">
        <v>2106</v>
      </c>
      <c r="I459" s="442"/>
      <c r="J459" s="442">
        <v>1000000</v>
      </c>
      <c r="K459" s="471">
        <v>0</v>
      </c>
      <c r="L459" s="442">
        <v>999998.5</v>
      </c>
      <c r="M459" s="378">
        <v>1.5</v>
      </c>
      <c r="N459" s="363"/>
      <c r="O459" s="405"/>
      <c r="P459" s="366"/>
      <c r="Q459" s="371"/>
    </row>
    <row r="460" spans="1:17" ht="39.950000000000003" customHeight="1">
      <c r="A460">
        <f t="shared" si="48"/>
        <v>0</v>
      </c>
      <c r="B460" s="362"/>
      <c r="C460" s="362"/>
      <c r="D460" s="422" t="s">
        <v>825</v>
      </c>
      <c r="E460" s="432"/>
      <c r="F460" s="377" t="s">
        <v>177</v>
      </c>
      <c r="G460" s="377" t="s">
        <v>823</v>
      </c>
      <c r="H460" s="377" t="s">
        <v>2106</v>
      </c>
      <c r="I460" s="442"/>
      <c r="J460" s="442">
        <v>1000000</v>
      </c>
      <c r="K460" s="471">
        <v>0</v>
      </c>
      <c r="L460" s="442">
        <v>1000999.19</v>
      </c>
      <c r="M460" s="378">
        <v>-999.18999999994412</v>
      </c>
      <c r="N460" s="363"/>
      <c r="O460" s="405"/>
      <c r="P460" s="366"/>
      <c r="Q460" s="371"/>
    </row>
    <row r="461" spans="1:17" ht="39.950000000000003" customHeight="1">
      <c r="A461">
        <f t="shared" si="48"/>
        <v>0</v>
      </c>
      <c r="B461" s="362"/>
      <c r="C461" s="362"/>
      <c r="D461" s="422" t="s">
        <v>826</v>
      </c>
      <c r="E461" s="432"/>
      <c r="F461" s="377" t="s">
        <v>178</v>
      </c>
      <c r="G461" s="377" t="s">
        <v>823</v>
      </c>
      <c r="H461" s="377" t="s">
        <v>2106</v>
      </c>
      <c r="I461" s="442"/>
      <c r="J461" s="442">
        <v>1000000</v>
      </c>
      <c r="K461" s="471">
        <v>0</v>
      </c>
      <c r="L461" s="442">
        <v>1000000</v>
      </c>
      <c r="M461" s="378">
        <v>0</v>
      </c>
      <c r="N461" s="363"/>
      <c r="O461" s="405"/>
      <c r="P461" s="366"/>
      <c r="Q461" s="371"/>
    </row>
    <row r="462" spans="1:17" ht="39.950000000000003" customHeight="1">
      <c r="A462">
        <f t="shared" si="48"/>
        <v>0</v>
      </c>
      <c r="B462" s="362"/>
      <c r="C462" s="362"/>
      <c r="D462" s="422" t="s">
        <v>1253</v>
      </c>
      <c r="E462" s="432"/>
      <c r="F462" s="377" t="s">
        <v>187</v>
      </c>
      <c r="G462" s="377" t="s">
        <v>823</v>
      </c>
      <c r="H462" s="377" t="s">
        <v>2106</v>
      </c>
      <c r="I462" s="442"/>
      <c r="J462" s="442">
        <v>1000000</v>
      </c>
      <c r="K462" s="471">
        <v>0</v>
      </c>
      <c r="L462" s="442">
        <v>999999.68</v>
      </c>
      <c r="M462" s="378">
        <v>0.31999999994877726</v>
      </c>
      <c r="N462" s="363"/>
      <c r="O462" s="405"/>
      <c r="P462" s="366"/>
      <c r="Q462" s="371"/>
    </row>
    <row r="463" spans="1:17" ht="39.950000000000003" customHeight="1">
      <c r="A463">
        <f t="shared" si="48"/>
        <v>0</v>
      </c>
      <c r="B463" s="362"/>
      <c r="C463" s="362"/>
      <c r="D463" s="422" t="s">
        <v>827</v>
      </c>
      <c r="E463" s="432"/>
      <c r="F463" s="377" t="s">
        <v>236</v>
      </c>
      <c r="G463" s="377" t="s">
        <v>823</v>
      </c>
      <c r="H463" s="377" t="s">
        <v>2106</v>
      </c>
      <c r="I463" s="442"/>
      <c r="J463" s="442">
        <v>1000000</v>
      </c>
      <c r="K463" s="471">
        <v>0</v>
      </c>
      <c r="L463" s="442">
        <v>1000000</v>
      </c>
      <c r="M463" s="378">
        <v>0</v>
      </c>
      <c r="N463" s="363"/>
      <c r="O463" s="405"/>
      <c r="P463" s="366"/>
      <c r="Q463" s="371"/>
    </row>
    <row r="464" spans="1:17" ht="39.950000000000003" customHeight="1">
      <c r="A464">
        <f t="shared" si="48"/>
        <v>0</v>
      </c>
      <c r="B464" s="362"/>
      <c r="C464" s="362"/>
      <c r="D464" s="422" t="s">
        <v>2142</v>
      </c>
      <c r="E464" s="432"/>
      <c r="F464" s="377" t="s">
        <v>245</v>
      </c>
      <c r="G464" s="377" t="s">
        <v>823</v>
      </c>
      <c r="H464" s="377" t="s">
        <v>2106</v>
      </c>
      <c r="I464" s="442"/>
      <c r="J464" s="442">
        <v>2059525</v>
      </c>
      <c r="K464" s="471">
        <v>0</v>
      </c>
      <c r="L464" s="442">
        <v>545719.55000000005</v>
      </c>
      <c r="M464" s="378">
        <f>J464-L464</f>
        <v>1513805.45</v>
      </c>
      <c r="N464" s="363"/>
      <c r="O464" s="405"/>
      <c r="P464" s="406" t="s">
        <v>1837</v>
      </c>
      <c r="Q464" s="371"/>
    </row>
    <row r="465" spans="1:17" ht="39.950000000000003" customHeight="1">
      <c r="A465">
        <f t="shared" si="48"/>
        <v>1</v>
      </c>
      <c r="B465" s="362">
        <v>2015</v>
      </c>
      <c r="C465" s="362">
        <v>2018</v>
      </c>
      <c r="D465" s="422"/>
      <c r="E465" s="432" t="s">
        <v>2143</v>
      </c>
      <c r="F465" s="361" t="s">
        <v>2144</v>
      </c>
      <c r="G465" s="361" t="s">
        <v>887</v>
      </c>
      <c r="H465" s="361" t="s">
        <v>2106</v>
      </c>
      <c r="I465" s="369">
        <v>21931999</v>
      </c>
      <c r="J465" s="369">
        <v>9000000</v>
      </c>
      <c r="K465" s="470">
        <v>3289799.85</v>
      </c>
      <c r="L465" s="369">
        <v>5294116.83</v>
      </c>
      <c r="M465" s="363">
        <v>3705883.17</v>
      </c>
      <c r="N465" s="363">
        <v>12931999</v>
      </c>
      <c r="O465" s="405"/>
      <c r="P465" s="366"/>
      <c r="Q465" s="376" t="s">
        <v>1778</v>
      </c>
    </row>
    <row r="466" spans="1:17" ht="39.950000000000003" customHeight="1">
      <c r="A466">
        <f t="shared" si="48"/>
        <v>0</v>
      </c>
      <c r="B466" s="362"/>
      <c r="C466" s="362"/>
      <c r="D466" s="422" t="s">
        <v>888</v>
      </c>
      <c r="E466" s="432"/>
      <c r="F466" s="377" t="s">
        <v>176</v>
      </c>
      <c r="G466" s="377" t="s">
        <v>887</v>
      </c>
      <c r="H466" s="377" t="s">
        <v>2106</v>
      </c>
      <c r="I466" s="442"/>
      <c r="J466" s="442">
        <v>2000000</v>
      </c>
      <c r="K466" s="471">
        <v>0</v>
      </c>
      <c r="L466" s="442">
        <v>2000000</v>
      </c>
      <c r="M466" s="378">
        <v>0</v>
      </c>
      <c r="N466" s="378"/>
      <c r="O466" s="405"/>
      <c r="P466" s="366"/>
      <c r="Q466" s="371"/>
    </row>
    <row r="467" spans="1:17" ht="39.950000000000003" customHeight="1">
      <c r="A467">
        <f t="shared" si="48"/>
        <v>0</v>
      </c>
      <c r="B467" s="362"/>
      <c r="C467" s="362"/>
      <c r="D467" s="422" t="s">
        <v>1243</v>
      </c>
      <c r="E467" s="432"/>
      <c r="F467" s="377" t="s">
        <v>177</v>
      </c>
      <c r="G467" s="377" t="s">
        <v>887</v>
      </c>
      <c r="H467" s="377" t="s">
        <v>2106</v>
      </c>
      <c r="I467" s="442"/>
      <c r="J467" s="442">
        <v>2000000</v>
      </c>
      <c r="K467" s="471">
        <v>0</v>
      </c>
      <c r="L467" s="442">
        <v>2000000</v>
      </c>
      <c r="M467" s="378"/>
      <c r="N467" s="378"/>
      <c r="O467" s="405"/>
      <c r="P467" s="375" t="s">
        <v>2145</v>
      </c>
      <c r="Q467" s="371"/>
    </row>
    <row r="468" spans="1:17" ht="39.950000000000003" customHeight="1">
      <c r="A468">
        <f t="shared" si="48"/>
        <v>0</v>
      </c>
      <c r="B468" s="362"/>
      <c r="C468" s="362"/>
      <c r="D468" s="422" t="s">
        <v>889</v>
      </c>
      <c r="E468" s="432"/>
      <c r="F468" s="377" t="s">
        <v>178</v>
      </c>
      <c r="G468" s="377" t="s">
        <v>887</v>
      </c>
      <c r="H468" s="377" t="s">
        <v>2106</v>
      </c>
      <c r="I468" s="442"/>
      <c r="J468" s="442">
        <v>2000000</v>
      </c>
      <c r="K468" s="471">
        <v>0</v>
      </c>
      <c r="L468" s="442">
        <v>2000000</v>
      </c>
      <c r="M468" s="378"/>
      <c r="N468" s="378"/>
      <c r="O468" s="405"/>
      <c r="P468" s="375" t="s">
        <v>2145</v>
      </c>
      <c r="Q468" s="371"/>
    </row>
    <row r="469" spans="1:17" ht="39.950000000000003" customHeight="1">
      <c r="A469">
        <f t="shared" si="48"/>
        <v>0</v>
      </c>
      <c r="B469" s="362"/>
      <c r="C469" s="362"/>
      <c r="D469" s="422" t="s">
        <v>2146</v>
      </c>
      <c r="E469" s="432"/>
      <c r="F469" s="377" t="s">
        <v>187</v>
      </c>
      <c r="G469" s="377" t="s">
        <v>887</v>
      </c>
      <c r="H469" s="377" t="s">
        <v>2106</v>
      </c>
      <c r="I469" s="442"/>
      <c r="J469" s="442">
        <v>3000000</v>
      </c>
      <c r="K469" s="471">
        <v>0</v>
      </c>
      <c r="L469" s="442">
        <v>0</v>
      </c>
      <c r="M469" s="378">
        <v>3000000</v>
      </c>
      <c r="N469" s="378"/>
      <c r="O469" s="405"/>
      <c r="P469" s="375" t="s">
        <v>2147</v>
      </c>
      <c r="Q469" s="371"/>
    </row>
    <row r="470" spans="1:17" ht="39.950000000000003" customHeight="1">
      <c r="A470">
        <f t="shared" si="48"/>
        <v>1</v>
      </c>
      <c r="B470" s="362">
        <v>2014</v>
      </c>
      <c r="C470" s="362">
        <v>2019</v>
      </c>
      <c r="D470" s="422"/>
      <c r="E470" s="432" t="s">
        <v>1555</v>
      </c>
      <c r="F470" s="361" t="s">
        <v>898</v>
      </c>
      <c r="G470" s="361" t="s">
        <v>899</v>
      </c>
      <c r="H470" s="361" t="s">
        <v>2106</v>
      </c>
      <c r="I470" s="369">
        <v>18083087</v>
      </c>
      <c r="J470" s="369">
        <f>J471+J472+J473+J474+J475+J476+J477+J478+J479</f>
        <v>15935282</v>
      </c>
      <c r="K470" s="470">
        <f>I470*15/100</f>
        <v>2712463.05</v>
      </c>
      <c r="L470" s="369">
        <f>L471+L472+L473+L474+L475+L476+L477+L478+L479</f>
        <v>7951908.7599999998</v>
      </c>
      <c r="M470" s="363">
        <f>J470-L470</f>
        <v>7983373.2400000002</v>
      </c>
      <c r="N470" s="363"/>
      <c r="O470" s="405" t="s">
        <v>2148</v>
      </c>
      <c r="P470" s="366"/>
      <c r="Q470" s="376" t="s">
        <v>2149</v>
      </c>
    </row>
    <row r="471" spans="1:17" ht="39.950000000000003" customHeight="1">
      <c r="A471">
        <f t="shared" si="48"/>
        <v>0</v>
      </c>
      <c r="B471" s="362"/>
      <c r="C471" s="362"/>
      <c r="D471" s="422" t="s">
        <v>900</v>
      </c>
      <c r="F471" s="377" t="s">
        <v>176</v>
      </c>
      <c r="G471" s="377" t="s">
        <v>899</v>
      </c>
      <c r="H471" s="377" t="s">
        <v>2106</v>
      </c>
      <c r="I471" s="442"/>
      <c r="J471" s="442">
        <v>500000</v>
      </c>
      <c r="K471" s="471">
        <v>0</v>
      </c>
      <c r="L471" s="442">
        <v>500000</v>
      </c>
      <c r="M471" s="378">
        <v>0</v>
      </c>
      <c r="N471" s="378"/>
      <c r="O471" s="405"/>
      <c r="P471" s="366"/>
      <c r="Q471" s="371"/>
    </row>
    <row r="472" spans="1:17" ht="39.950000000000003" customHeight="1">
      <c r="A472">
        <f t="shared" si="48"/>
        <v>0</v>
      </c>
      <c r="B472" s="362"/>
      <c r="C472" s="362"/>
      <c r="D472" s="422" t="s">
        <v>901</v>
      </c>
      <c r="E472" s="432"/>
      <c r="F472" s="377" t="s">
        <v>177</v>
      </c>
      <c r="G472" s="377" t="s">
        <v>899</v>
      </c>
      <c r="H472" s="377" t="s">
        <v>2106</v>
      </c>
      <c r="I472" s="442"/>
      <c r="J472" s="442">
        <v>1000000</v>
      </c>
      <c r="K472" s="471">
        <v>0</v>
      </c>
      <c r="L472" s="442">
        <v>1000000</v>
      </c>
      <c r="M472" s="378">
        <v>0</v>
      </c>
      <c r="N472" s="378"/>
      <c r="O472" s="405"/>
      <c r="P472" s="366"/>
      <c r="Q472" s="371"/>
    </row>
    <row r="473" spans="1:17" ht="39.950000000000003" customHeight="1">
      <c r="A473">
        <f t="shared" si="48"/>
        <v>0</v>
      </c>
      <c r="B473" s="362"/>
      <c r="C473" s="362"/>
      <c r="D473" s="422" t="s">
        <v>902</v>
      </c>
      <c r="E473" s="432"/>
      <c r="F473" s="377" t="s">
        <v>178</v>
      </c>
      <c r="G473" s="377" t="s">
        <v>899</v>
      </c>
      <c r="H473" s="377" t="s">
        <v>2106</v>
      </c>
      <c r="I473" s="442"/>
      <c r="J473" s="442">
        <v>500000</v>
      </c>
      <c r="K473" s="471">
        <v>0</v>
      </c>
      <c r="L473" s="442">
        <v>500000</v>
      </c>
      <c r="M473" s="378">
        <v>0</v>
      </c>
      <c r="N473" s="378"/>
      <c r="O473" s="405"/>
      <c r="P473" s="366"/>
      <c r="Q473" s="371"/>
    </row>
    <row r="474" spans="1:17" ht="39.950000000000003" customHeight="1">
      <c r="A474">
        <f t="shared" si="48"/>
        <v>0</v>
      </c>
      <c r="B474" s="362"/>
      <c r="C474" s="362"/>
      <c r="D474" s="422" t="s">
        <v>903</v>
      </c>
      <c r="E474" s="432"/>
      <c r="F474" s="377" t="s">
        <v>187</v>
      </c>
      <c r="G474" s="377" t="s">
        <v>899</v>
      </c>
      <c r="H474" s="377" t="s">
        <v>2106</v>
      </c>
      <c r="I474" s="442"/>
      <c r="J474" s="442">
        <v>1000000</v>
      </c>
      <c r="K474" s="471">
        <v>0</v>
      </c>
      <c r="L474" s="442">
        <v>1000000</v>
      </c>
      <c r="M474" s="378">
        <v>0</v>
      </c>
      <c r="N474" s="378"/>
      <c r="O474" s="405"/>
      <c r="P474" s="366"/>
      <c r="Q474" s="371"/>
    </row>
    <row r="475" spans="1:17" ht="39.950000000000003" customHeight="1">
      <c r="A475">
        <f t="shared" si="48"/>
        <v>0</v>
      </c>
      <c r="B475" s="362"/>
      <c r="C475" s="362"/>
      <c r="D475" s="422" t="s">
        <v>904</v>
      </c>
      <c r="E475" s="432"/>
      <c r="F475" s="377" t="s">
        <v>236</v>
      </c>
      <c r="G475" s="377" t="s">
        <v>899</v>
      </c>
      <c r="H475" s="377" t="s">
        <v>2106</v>
      </c>
      <c r="I475" s="442"/>
      <c r="J475" s="442">
        <v>1500000</v>
      </c>
      <c r="K475" s="471">
        <v>0</v>
      </c>
      <c r="L475" s="442">
        <v>1432794.55</v>
      </c>
      <c r="M475" s="378">
        <v>67205.449999999953</v>
      </c>
      <c r="N475" s="378"/>
      <c r="O475" s="405"/>
      <c r="P475" s="375" t="s">
        <v>2150</v>
      </c>
      <c r="Q475" s="371"/>
    </row>
    <row r="476" spans="1:17" ht="39.950000000000003" customHeight="1">
      <c r="A476">
        <f t="shared" si="48"/>
        <v>0</v>
      </c>
      <c r="B476" s="362"/>
      <c r="C476" s="362"/>
      <c r="D476" s="422" t="s">
        <v>905</v>
      </c>
      <c r="E476" s="432"/>
      <c r="F476" s="377" t="s">
        <v>245</v>
      </c>
      <c r="G476" s="377" t="s">
        <v>899</v>
      </c>
      <c r="H476" s="377" t="s">
        <v>2106</v>
      </c>
      <c r="I476" s="442"/>
      <c r="J476" s="442">
        <v>2000000</v>
      </c>
      <c r="K476" s="471">
        <v>0</v>
      </c>
      <c r="L476" s="442">
        <v>1872055.39</v>
      </c>
      <c r="M476" s="378">
        <v>127944.6100000001</v>
      </c>
      <c r="N476" s="378"/>
      <c r="O476" s="405"/>
      <c r="P476" s="375" t="s">
        <v>2150</v>
      </c>
      <c r="Q476" s="371"/>
    </row>
    <row r="477" spans="1:17" ht="39.950000000000003" customHeight="1">
      <c r="A477">
        <f t="shared" si="48"/>
        <v>0</v>
      </c>
      <c r="B477" s="362"/>
      <c r="C477" s="362"/>
      <c r="D477" s="422" t="s">
        <v>1241</v>
      </c>
      <c r="E477" s="432"/>
      <c r="F477" s="377" t="s">
        <v>278</v>
      </c>
      <c r="G477" s="377" t="s">
        <v>899</v>
      </c>
      <c r="H477" s="377" t="s">
        <v>2106</v>
      </c>
      <c r="I477" s="442"/>
      <c r="J477" s="442">
        <v>2000000</v>
      </c>
      <c r="K477" s="471">
        <v>0</v>
      </c>
      <c r="L477" s="442">
        <v>1647058.82</v>
      </c>
      <c r="M477" s="378">
        <v>352941.17999999993</v>
      </c>
      <c r="N477" s="378"/>
      <c r="O477" s="405"/>
      <c r="P477" s="375" t="s">
        <v>2150</v>
      </c>
      <c r="Q477" s="371"/>
    </row>
    <row r="478" spans="1:17" ht="39.950000000000003" customHeight="1">
      <c r="A478">
        <f t="shared" si="48"/>
        <v>0</v>
      </c>
      <c r="B478" s="362"/>
      <c r="C478" s="362"/>
      <c r="D478" s="422" t="s">
        <v>906</v>
      </c>
      <c r="E478" s="432"/>
      <c r="F478" s="377" t="s">
        <v>795</v>
      </c>
      <c r="G478" s="377" t="s">
        <v>899</v>
      </c>
      <c r="H478" s="377" t="s">
        <v>2106</v>
      </c>
      <c r="I478" s="442"/>
      <c r="J478" s="442">
        <v>2000000</v>
      </c>
      <c r="K478" s="471">
        <v>0</v>
      </c>
      <c r="L478" s="442">
        <v>0</v>
      </c>
      <c r="M478" s="378">
        <v>2000000</v>
      </c>
      <c r="N478" s="378"/>
      <c r="O478" s="405" t="s">
        <v>2151</v>
      </c>
      <c r="P478" s="375" t="s">
        <v>1981</v>
      </c>
      <c r="Q478" s="371"/>
    </row>
    <row r="479" spans="1:17" ht="39.950000000000003" customHeight="1">
      <c r="A479">
        <f t="shared" si="48"/>
        <v>0</v>
      </c>
      <c r="B479" s="362"/>
      <c r="C479" s="362"/>
      <c r="D479" s="422" t="s">
        <v>2152</v>
      </c>
      <c r="E479" s="432"/>
      <c r="F479" s="377" t="s">
        <v>797</v>
      </c>
      <c r="G479" s="377" t="s">
        <v>899</v>
      </c>
      <c r="H479" s="377" t="s">
        <v>2106</v>
      </c>
      <c r="I479" s="442"/>
      <c r="J479" s="451">
        <v>5435282</v>
      </c>
      <c r="K479" s="471">
        <v>0</v>
      </c>
      <c r="L479" s="442">
        <v>0</v>
      </c>
      <c r="M479" s="378">
        <f>J479-L479</f>
        <v>5435282</v>
      </c>
      <c r="N479" s="378"/>
      <c r="O479" s="405"/>
      <c r="P479" s="375"/>
      <c r="Q479" s="371"/>
    </row>
    <row r="480" spans="1:17" ht="39.950000000000003" customHeight="1">
      <c r="A480">
        <f t="shared" si="48"/>
        <v>1</v>
      </c>
      <c r="B480" s="362">
        <v>2013</v>
      </c>
      <c r="C480" s="362">
        <v>2016</v>
      </c>
      <c r="D480" s="422"/>
      <c r="E480" s="432" t="s">
        <v>1556</v>
      </c>
      <c r="F480" s="361" t="s">
        <v>2153</v>
      </c>
      <c r="G480" s="361" t="s">
        <v>1012</v>
      </c>
      <c r="H480" s="361" t="s">
        <v>2106</v>
      </c>
      <c r="I480" s="369">
        <v>3195922</v>
      </c>
      <c r="J480" s="369">
        <v>2886534</v>
      </c>
      <c r="K480" s="470">
        <v>479388.3</v>
      </c>
      <c r="L480" s="369">
        <v>2474239.79</v>
      </c>
      <c r="M480" s="363">
        <v>412294.20999999996</v>
      </c>
      <c r="N480" s="363">
        <v>309388</v>
      </c>
      <c r="O480" s="405" t="s">
        <v>2154</v>
      </c>
      <c r="P480" s="366"/>
      <c r="Q480" s="371"/>
    </row>
    <row r="481" spans="1:17" ht="39.950000000000003" customHeight="1">
      <c r="A481">
        <f t="shared" si="48"/>
        <v>0</v>
      </c>
      <c r="B481" s="362"/>
      <c r="C481" s="362"/>
      <c r="D481" s="422" t="s">
        <v>1013</v>
      </c>
      <c r="E481" s="432"/>
      <c r="F481" s="377" t="s">
        <v>176</v>
      </c>
      <c r="G481" s="377" t="s">
        <v>1012</v>
      </c>
      <c r="H481" s="377" t="s">
        <v>2106</v>
      </c>
      <c r="I481" s="442"/>
      <c r="J481" s="442">
        <v>1500000</v>
      </c>
      <c r="K481" s="471">
        <v>0</v>
      </c>
      <c r="L481" s="442">
        <v>1500000</v>
      </c>
      <c r="M481" s="378">
        <v>0</v>
      </c>
      <c r="N481" s="378"/>
      <c r="O481" s="405"/>
      <c r="P481" s="366"/>
      <c r="Q481" s="371"/>
    </row>
    <row r="482" spans="1:17" ht="39.950000000000003" customHeight="1">
      <c r="A482">
        <f t="shared" si="48"/>
        <v>0</v>
      </c>
      <c r="B482" s="362"/>
      <c r="C482" s="362"/>
      <c r="D482" s="422" t="s">
        <v>1014</v>
      </c>
      <c r="E482" s="432"/>
      <c r="F482" s="377" t="s">
        <v>177</v>
      </c>
      <c r="G482" s="377" t="s">
        <v>1012</v>
      </c>
      <c r="H482" s="377" t="s">
        <v>2106</v>
      </c>
      <c r="I482" s="442"/>
      <c r="J482" s="442">
        <v>500000</v>
      </c>
      <c r="K482" s="471">
        <v>0</v>
      </c>
      <c r="L482" s="442">
        <v>500000</v>
      </c>
      <c r="M482" s="378">
        <v>0</v>
      </c>
      <c r="N482" s="378"/>
      <c r="O482" s="405"/>
      <c r="P482" s="366"/>
      <c r="Q482" s="371"/>
    </row>
    <row r="483" spans="1:17" ht="39.950000000000003" customHeight="1">
      <c r="A483">
        <f t="shared" si="48"/>
        <v>0</v>
      </c>
      <c r="B483" s="362"/>
      <c r="C483" s="362"/>
      <c r="D483" s="422" t="s">
        <v>1216</v>
      </c>
      <c r="E483" s="432"/>
      <c r="F483" s="377" t="s">
        <v>178</v>
      </c>
      <c r="G483" s="377" t="s">
        <v>1012</v>
      </c>
      <c r="H483" s="377" t="s">
        <v>2106</v>
      </c>
      <c r="I483" s="442"/>
      <c r="J483" s="442">
        <v>886534</v>
      </c>
      <c r="K483" s="471">
        <v>0</v>
      </c>
      <c r="L483" s="442">
        <v>474239.79</v>
      </c>
      <c r="M483" s="378">
        <v>412294.21</v>
      </c>
      <c r="N483" s="378"/>
      <c r="O483" s="405"/>
      <c r="P483" s="375" t="s">
        <v>2155</v>
      </c>
      <c r="Q483" s="371" t="s">
        <v>2156</v>
      </c>
    </row>
    <row r="484" spans="1:17" ht="39.950000000000003" customHeight="1">
      <c r="A484">
        <f t="shared" si="48"/>
        <v>1</v>
      </c>
      <c r="B484" s="362">
        <v>2010</v>
      </c>
      <c r="C484" s="362">
        <v>2014</v>
      </c>
      <c r="D484" s="422"/>
      <c r="E484" s="432" t="s">
        <v>2161</v>
      </c>
      <c r="F484" s="361" t="s">
        <v>1927</v>
      </c>
      <c r="G484" s="361" t="s">
        <v>2157</v>
      </c>
      <c r="H484" s="361" t="s">
        <v>2106</v>
      </c>
      <c r="I484" s="369">
        <v>57369428</v>
      </c>
      <c r="J484" s="369">
        <f>J485+J486+J487+J488+J489</f>
        <v>31463439</v>
      </c>
      <c r="K484" s="470">
        <f>I484*15/100</f>
        <v>8605414.1999999993</v>
      </c>
      <c r="L484" s="369">
        <f>L485+L486+L487+L488+L489</f>
        <v>30481127.16</v>
      </c>
      <c r="M484" s="363">
        <f>J484-L484</f>
        <v>982311.83999999985</v>
      </c>
      <c r="N484" s="363">
        <v>25905989</v>
      </c>
      <c r="O484" s="405" t="s">
        <v>2158</v>
      </c>
      <c r="P484" s="375" t="s">
        <v>1786</v>
      </c>
      <c r="Q484" s="376" t="s">
        <v>2159</v>
      </c>
    </row>
    <row r="485" spans="1:17" ht="39.950000000000003" customHeight="1">
      <c r="A485">
        <f t="shared" si="48"/>
        <v>0</v>
      </c>
      <c r="B485" s="362"/>
      <c r="C485" s="362"/>
      <c r="D485" s="422" t="s">
        <v>2160</v>
      </c>
      <c r="F485" s="377" t="s">
        <v>176</v>
      </c>
      <c r="G485" s="377" t="s">
        <v>2157</v>
      </c>
      <c r="H485" s="377" t="s">
        <v>2106</v>
      </c>
      <c r="I485" s="442"/>
      <c r="J485" s="442">
        <v>2000000</v>
      </c>
      <c r="K485" s="471">
        <v>0</v>
      </c>
      <c r="L485" s="442">
        <v>2000000</v>
      </c>
      <c r="M485" s="378">
        <v>0</v>
      </c>
      <c r="N485" s="363"/>
      <c r="O485" s="405"/>
      <c r="P485" s="366"/>
      <c r="Q485" s="371"/>
    </row>
    <row r="486" spans="1:17" ht="39.950000000000003" customHeight="1">
      <c r="A486">
        <f t="shared" si="48"/>
        <v>0</v>
      </c>
      <c r="B486" s="362"/>
      <c r="C486" s="362"/>
      <c r="D486" s="422" t="s">
        <v>2162</v>
      </c>
      <c r="E486" s="432"/>
      <c r="F486" s="377" t="s">
        <v>177</v>
      </c>
      <c r="G486" s="377" t="s">
        <v>2157</v>
      </c>
      <c r="H486" s="377" t="s">
        <v>2106</v>
      </c>
      <c r="I486" s="442"/>
      <c r="J486" s="442">
        <v>2000000</v>
      </c>
      <c r="K486" s="471">
        <v>0</v>
      </c>
      <c r="L486" s="442">
        <v>2000000</v>
      </c>
      <c r="M486" s="378">
        <v>0</v>
      </c>
      <c r="N486" s="363"/>
      <c r="O486" s="405"/>
      <c r="P486" s="366"/>
      <c r="Q486" s="371"/>
    </row>
    <row r="487" spans="1:17" ht="39.950000000000003" customHeight="1">
      <c r="A487">
        <f t="shared" si="48"/>
        <v>0</v>
      </c>
      <c r="B487" s="362"/>
      <c r="C487" s="362"/>
      <c r="D487" s="422" t="s">
        <v>2163</v>
      </c>
      <c r="E487" s="432"/>
      <c r="F487" s="377" t="s">
        <v>178</v>
      </c>
      <c r="G487" s="377" t="s">
        <v>2157</v>
      </c>
      <c r="H487" s="377" t="s">
        <v>2106</v>
      </c>
      <c r="I487" s="442"/>
      <c r="J487" s="442">
        <v>10492899</v>
      </c>
      <c r="K487" s="471">
        <v>0</v>
      </c>
      <c r="L487" s="442">
        <v>10492899</v>
      </c>
      <c r="M487" s="378">
        <v>0</v>
      </c>
      <c r="N487" s="363"/>
      <c r="O487" s="405"/>
      <c r="P487" s="366"/>
      <c r="Q487" s="371"/>
    </row>
    <row r="488" spans="1:17" ht="39.950000000000003" customHeight="1">
      <c r="A488">
        <f t="shared" si="48"/>
        <v>0</v>
      </c>
      <c r="B488" s="362"/>
      <c r="C488" s="362"/>
      <c r="D488" s="422" t="s">
        <v>2164</v>
      </c>
      <c r="E488" s="432"/>
      <c r="F488" s="377" t="s">
        <v>2165</v>
      </c>
      <c r="G488" s="377" t="s">
        <v>2157</v>
      </c>
      <c r="H488" s="377" t="s">
        <v>2106</v>
      </c>
      <c r="I488" s="442"/>
      <c r="J488" s="442">
        <v>6970540</v>
      </c>
      <c r="K488" s="471">
        <v>0</v>
      </c>
      <c r="L488" s="442">
        <v>6970540.1100000003</v>
      </c>
      <c r="M488" s="378">
        <v>-0.11000000033527613</v>
      </c>
      <c r="N488" s="363"/>
      <c r="O488" s="405"/>
      <c r="P488" s="366"/>
      <c r="Q488" s="371"/>
    </row>
    <row r="489" spans="1:17" ht="39.950000000000003" customHeight="1">
      <c r="A489">
        <f t="shared" si="48"/>
        <v>0</v>
      </c>
      <c r="B489" s="362"/>
      <c r="C489" s="362"/>
      <c r="D489" s="422" t="s">
        <v>2166</v>
      </c>
      <c r="E489" s="432"/>
      <c r="F489" s="377" t="s">
        <v>236</v>
      </c>
      <c r="G489" s="377" t="s">
        <v>2157</v>
      </c>
      <c r="H489" s="377" t="s">
        <v>2106</v>
      </c>
      <c r="I489" s="442"/>
      <c r="J489" s="442">
        <v>10000000</v>
      </c>
      <c r="K489" s="471">
        <v>0</v>
      </c>
      <c r="L489" s="442">
        <v>9017688.0500000007</v>
      </c>
      <c r="M489" s="378">
        <f>J489-L489</f>
        <v>982311.94999999925</v>
      </c>
      <c r="N489" s="363"/>
      <c r="O489" s="405"/>
      <c r="P489" s="366" t="s">
        <v>2167</v>
      </c>
      <c r="Q489" s="371"/>
    </row>
    <row r="490" spans="1:17" ht="39.950000000000003" customHeight="1">
      <c r="A490">
        <f t="shared" si="48"/>
        <v>1</v>
      </c>
      <c r="B490" s="362">
        <v>2018</v>
      </c>
      <c r="C490" s="362">
        <v>2019</v>
      </c>
      <c r="D490" s="422"/>
      <c r="E490" s="432" t="s">
        <v>2168</v>
      </c>
      <c r="F490" s="361" t="s">
        <v>2169</v>
      </c>
      <c r="G490" s="363" t="s">
        <v>2170</v>
      </c>
      <c r="H490" s="363" t="s">
        <v>2171</v>
      </c>
      <c r="I490" s="440">
        <v>6409939.4299999997</v>
      </c>
      <c r="J490" s="369">
        <f>J492+J491</f>
        <v>5675308</v>
      </c>
      <c r="K490" s="470">
        <f>I490*15/100</f>
        <v>961490.91449999984</v>
      </c>
      <c r="L490" s="369">
        <f>L491+L492</f>
        <v>1744194.31</v>
      </c>
      <c r="M490" s="363">
        <f>J490-L490</f>
        <v>3931113.69</v>
      </c>
      <c r="N490" s="379"/>
      <c r="O490" s="405"/>
      <c r="P490" s="366"/>
      <c r="Q490" s="376" t="s">
        <v>2172</v>
      </c>
    </row>
    <row r="491" spans="1:17" ht="39.950000000000003" customHeight="1">
      <c r="A491">
        <f t="shared" si="48"/>
        <v>0</v>
      </c>
      <c r="B491" s="362"/>
      <c r="C491" s="362"/>
      <c r="D491" s="422" t="s">
        <v>2173</v>
      </c>
      <c r="E491" s="432"/>
      <c r="F491" s="377" t="s">
        <v>176</v>
      </c>
      <c r="G491" s="378" t="s">
        <v>2174</v>
      </c>
      <c r="H491" s="378" t="s">
        <v>2171</v>
      </c>
      <c r="I491" s="439"/>
      <c r="J491" s="442">
        <v>1000000</v>
      </c>
      <c r="K491" s="471">
        <v>0</v>
      </c>
      <c r="L491" s="442">
        <v>999996.93</v>
      </c>
      <c r="M491" s="378">
        <f t="shared" ref="M491:M505" si="49">J491-L491</f>
        <v>3.0699999999487773</v>
      </c>
      <c r="N491" s="379"/>
      <c r="O491" s="409"/>
      <c r="P491" s="366"/>
      <c r="Q491" s="371"/>
    </row>
    <row r="492" spans="1:17" ht="39.950000000000003" customHeight="1">
      <c r="A492">
        <f t="shared" si="48"/>
        <v>0</v>
      </c>
      <c r="B492" s="362"/>
      <c r="C492" s="362"/>
      <c r="D492" s="422" t="s">
        <v>2175</v>
      </c>
      <c r="E492" s="432"/>
      <c r="F492" s="377" t="s">
        <v>177</v>
      </c>
      <c r="G492" s="378" t="s">
        <v>2174</v>
      </c>
      <c r="H492" s="378" t="s">
        <v>2171</v>
      </c>
      <c r="I492" s="439"/>
      <c r="J492" s="451">
        <v>4675308</v>
      </c>
      <c r="K492" s="471">
        <v>0</v>
      </c>
      <c r="L492" s="442">
        <v>744197.38</v>
      </c>
      <c r="M492" s="378">
        <f>J492-L492</f>
        <v>3931110.62</v>
      </c>
      <c r="N492" s="379"/>
      <c r="O492" s="409"/>
      <c r="P492" s="366"/>
      <c r="Q492" s="371"/>
    </row>
    <row r="493" spans="1:17" ht="39.950000000000003" customHeight="1">
      <c r="A493">
        <f t="shared" si="48"/>
        <v>1</v>
      </c>
      <c r="B493" s="362">
        <v>2016</v>
      </c>
      <c r="C493" s="362">
        <v>2019</v>
      </c>
      <c r="D493" s="422"/>
      <c r="E493" s="432" t="s">
        <v>1559</v>
      </c>
      <c r="F493" s="361" t="s">
        <v>583</v>
      </c>
      <c r="G493" s="361" t="s">
        <v>584</v>
      </c>
      <c r="H493" s="361" t="s">
        <v>2171</v>
      </c>
      <c r="I493" s="369">
        <v>11562343</v>
      </c>
      <c r="J493" s="369">
        <f>J494+J495</f>
        <v>5000000</v>
      </c>
      <c r="K493" s="470">
        <f>I493*15/100</f>
        <v>1734351.45</v>
      </c>
      <c r="L493" s="369">
        <f>L494+L495</f>
        <v>1000000</v>
      </c>
      <c r="M493" s="363">
        <f>J493-L493</f>
        <v>4000000</v>
      </c>
      <c r="N493" s="363">
        <f>I493-J493</f>
        <v>6562343</v>
      </c>
      <c r="O493" s="405"/>
      <c r="P493" s="406"/>
      <c r="Q493" s="376" t="s">
        <v>2176</v>
      </c>
    </row>
    <row r="494" spans="1:17" ht="39.950000000000003" customHeight="1">
      <c r="A494">
        <f t="shared" si="48"/>
        <v>0</v>
      </c>
      <c r="B494" s="362"/>
      <c r="C494" s="362"/>
      <c r="D494" s="422" t="s">
        <v>585</v>
      </c>
      <c r="E494" s="432"/>
      <c r="F494" s="377" t="s">
        <v>176</v>
      </c>
      <c r="G494" s="377" t="s">
        <v>2177</v>
      </c>
      <c r="H494" s="377" t="s">
        <v>2171</v>
      </c>
      <c r="I494" s="442"/>
      <c r="J494" s="442">
        <v>1000000</v>
      </c>
      <c r="K494" s="471">
        <v>0</v>
      </c>
      <c r="L494" s="442">
        <v>1000000</v>
      </c>
      <c r="M494" s="378">
        <f t="shared" si="49"/>
        <v>0</v>
      </c>
      <c r="N494" s="378"/>
      <c r="O494" s="409"/>
      <c r="P494" s="375" t="s">
        <v>1837</v>
      </c>
      <c r="Q494" s="371"/>
    </row>
    <row r="495" spans="1:17" ht="39.950000000000003" customHeight="1">
      <c r="A495">
        <f t="shared" si="48"/>
        <v>0</v>
      </c>
      <c r="B495" s="362"/>
      <c r="C495" s="362"/>
      <c r="D495" s="422" t="s">
        <v>2178</v>
      </c>
      <c r="E495" s="432"/>
      <c r="F495" s="377" t="s">
        <v>177</v>
      </c>
      <c r="G495" s="377" t="s">
        <v>2177</v>
      </c>
      <c r="H495" s="377" t="s">
        <v>2171</v>
      </c>
      <c r="I495" s="442"/>
      <c r="J495" s="442">
        <v>4000000</v>
      </c>
      <c r="K495" s="471">
        <v>0</v>
      </c>
      <c r="L495" s="442">
        <v>0</v>
      </c>
      <c r="M495" s="378">
        <f>J495-L495</f>
        <v>4000000</v>
      </c>
      <c r="N495" s="378"/>
      <c r="O495" s="409"/>
      <c r="P495" s="375"/>
      <c r="Q495" s="371"/>
    </row>
    <row r="496" spans="1:17" ht="39.950000000000003" customHeight="1">
      <c r="A496">
        <f t="shared" si="48"/>
        <v>1</v>
      </c>
      <c r="B496" s="362">
        <v>2016</v>
      </c>
      <c r="C496" s="362">
        <v>2018</v>
      </c>
      <c r="D496" s="422"/>
      <c r="E496" s="432" t="s">
        <v>1388</v>
      </c>
      <c r="F496" s="361" t="s">
        <v>2179</v>
      </c>
      <c r="G496" s="361" t="s">
        <v>598</v>
      </c>
      <c r="H496" s="361" t="s">
        <v>2171</v>
      </c>
      <c r="I496" s="369">
        <v>1719514.78</v>
      </c>
      <c r="J496" s="369">
        <f>J497+J498</f>
        <v>1614515</v>
      </c>
      <c r="K496" s="470">
        <f>I496*15/100</f>
        <v>257927.217</v>
      </c>
      <c r="L496" s="369">
        <f>L497+L498</f>
        <v>1528318.5899999999</v>
      </c>
      <c r="M496" s="363">
        <f t="shared" si="49"/>
        <v>86196.410000000149</v>
      </c>
      <c r="N496" s="363"/>
      <c r="O496" s="405" t="s">
        <v>2180</v>
      </c>
      <c r="P496" s="366"/>
      <c r="Q496" s="376" t="s">
        <v>2113</v>
      </c>
    </row>
    <row r="497" spans="1:17" ht="39.950000000000003" customHeight="1">
      <c r="A497">
        <f t="shared" si="48"/>
        <v>0</v>
      </c>
      <c r="B497" s="362"/>
      <c r="C497" s="362"/>
      <c r="D497" s="422" t="s">
        <v>1308</v>
      </c>
      <c r="E497" s="432"/>
      <c r="F497" s="377" t="s">
        <v>176</v>
      </c>
      <c r="G497" s="377" t="s">
        <v>598</v>
      </c>
      <c r="H497" s="377" t="s">
        <v>2171</v>
      </c>
      <c r="I497" s="442"/>
      <c r="J497" s="442">
        <v>1000000</v>
      </c>
      <c r="K497" s="471">
        <v>0</v>
      </c>
      <c r="L497" s="442">
        <v>1000000</v>
      </c>
      <c r="M497" s="378">
        <f t="shared" si="49"/>
        <v>0</v>
      </c>
      <c r="N497" s="363"/>
      <c r="O497" s="405"/>
      <c r="P497" s="366"/>
      <c r="Q497" s="371"/>
    </row>
    <row r="498" spans="1:17" ht="39.950000000000003" customHeight="1">
      <c r="A498">
        <f t="shared" si="48"/>
        <v>0</v>
      </c>
      <c r="B498" s="362"/>
      <c r="C498" s="362"/>
      <c r="D498" s="422" t="s">
        <v>2181</v>
      </c>
      <c r="E498" s="432"/>
      <c r="F498" s="377" t="s">
        <v>177</v>
      </c>
      <c r="G498" s="377" t="s">
        <v>598</v>
      </c>
      <c r="H498" s="377" t="s">
        <v>2171</v>
      </c>
      <c r="I498" s="442"/>
      <c r="J498" s="442">
        <v>614515</v>
      </c>
      <c r="K498" s="471">
        <v>0</v>
      </c>
      <c r="L498" s="442">
        <v>528318.59</v>
      </c>
      <c r="M498" s="378">
        <f t="shared" si="49"/>
        <v>86196.410000000033</v>
      </c>
      <c r="N498" s="363"/>
      <c r="O498" s="405"/>
      <c r="P498" s="366" t="s">
        <v>1976</v>
      </c>
      <c r="Q498" s="371"/>
    </row>
    <row r="499" spans="1:17" ht="39.950000000000003" customHeight="1">
      <c r="A499">
        <f t="shared" si="48"/>
        <v>1</v>
      </c>
      <c r="B499" s="362">
        <v>2019</v>
      </c>
      <c r="C499" s="362">
        <v>2019</v>
      </c>
      <c r="D499" s="422" t="s">
        <v>2182</v>
      </c>
      <c r="E499" s="432" t="s">
        <v>1388</v>
      </c>
      <c r="F499" s="410" t="s">
        <v>2183</v>
      </c>
      <c r="G499" s="361" t="s">
        <v>598</v>
      </c>
      <c r="H499" s="361" t="s">
        <v>2171</v>
      </c>
      <c r="I499" s="452">
        <v>1137100</v>
      </c>
      <c r="J499" s="452">
        <v>1137100</v>
      </c>
      <c r="K499" s="470">
        <f>I499*15/100</f>
        <v>170565</v>
      </c>
      <c r="L499" s="442">
        <v>0</v>
      </c>
      <c r="M499" s="363">
        <f>J499-L499</f>
        <v>1137100</v>
      </c>
      <c r="N499" s="363"/>
      <c r="O499" s="405"/>
      <c r="P499" s="366"/>
      <c r="Q499" s="371"/>
    </row>
    <row r="500" spans="1:17" ht="39.950000000000003" customHeight="1">
      <c r="A500">
        <f t="shared" si="48"/>
        <v>0</v>
      </c>
      <c r="B500" s="362"/>
      <c r="C500" s="362"/>
      <c r="D500" s="422"/>
      <c r="E500" s="432"/>
      <c r="F500" s="377"/>
      <c r="G500" s="361"/>
      <c r="H500" s="361"/>
      <c r="I500" s="369"/>
      <c r="J500" s="442"/>
      <c r="K500" s="470"/>
      <c r="L500" s="442"/>
      <c r="M500" s="363"/>
      <c r="N500" s="363"/>
      <c r="O500" s="405"/>
      <c r="P500" s="366"/>
      <c r="Q500" s="371"/>
    </row>
    <row r="501" spans="1:17" ht="39.950000000000003" customHeight="1">
      <c r="A501">
        <f t="shared" si="48"/>
        <v>1</v>
      </c>
      <c r="B501" s="362">
        <v>2018</v>
      </c>
      <c r="C501" s="362">
        <v>2019</v>
      </c>
      <c r="D501" s="422"/>
      <c r="E501" s="432" t="s">
        <v>2184</v>
      </c>
      <c r="F501" s="404" t="s">
        <v>2185</v>
      </c>
      <c r="G501" s="361" t="s">
        <v>2186</v>
      </c>
      <c r="H501" s="361" t="s">
        <v>2171</v>
      </c>
      <c r="I501" s="369">
        <v>5672513.8799999999</v>
      </c>
      <c r="J501" s="369">
        <f>J502+J503</f>
        <v>4945712</v>
      </c>
      <c r="K501" s="470">
        <f>I501*15/100</f>
        <v>850877.08200000005</v>
      </c>
      <c r="L501" s="442">
        <f>L502+L503</f>
        <v>956497.99</v>
      </c>
      <c r="M501" s="363">
        <f>J501-L501</f>
        <v>3989214.01</v>
      </c>
      <c r="N501" s="363"/>
      <c r="O501" s="405"/>
      <c r="P501" s="366"/>
      <c r="Q501" s="371"/>
    </row>
    <row r="502" spans="1:17" ht="39.950000000000003" customHeight="1">
      <c r="A502">
        <f t="shared" si="48"/>
        <v>0</v>
      </c>
      <c r="B502" s="362"/>
      <c r="C502" s="362"/>
      <c r="D502" s="422" t="s">
        <v>2187</v>
      </c>
      <c r="E502" s="432"/>
      <c r="F502" s="377" t="s">
        <v>176</v>
      </c>
      <c r="G502" s="377" t="s">
        <v>2186</v>
      </c>
      <c r="H502" s="377" t="s">
        <v>2171</v>
      </c>
      <c r="I502" s="442"/>
      <c r="J502" s="442">
        <v>1000000</v>
      </c>
      <c r="K502" s="471">
        <v>0</v>
      </c>
      <c r="L502" s="442">
        <v>956497.99</v>
      </c>
      <c r="M502" s="378">
        <f t="shared" si="49"/>
        <v>43502.010000000009</v>
      </c>
      <c r="N502" s="363"/>
      <c r="O502" s="405"/>
      <c r="P502" s="375" t="s">
        <v>1837</v>
      </c>
      <c r="Q502" s="371"/>
    </row>
    <row r="503" spans="1:17" ht="39.950000000000003" customHeight="1">
      <c r="A503">
        <f t="shared" si="48"/>
        <v>0</v>
      </c>
      <c r="B503" s="362"/>
      <c r="C503" s="362"/>
      <c r="D503" s="422" t="s">
        <v>2188</v>
      </c>
      <c r="E503" s="432"/>
      <c r="F503" s="377" t="s">
        <v>2189</v>
      </c>
      <c r="G503" s="377" t="s">
        <v>2186</v>
      </c>
      <c r="H503" s="377" t="s">
        <v>2171</v>
      </c>
      <c r="I503" s="442"/>
      <c r="J503" s="451">
        <v>3945712</v>
      </c>
      <c r="K503" s="471">
        <v>0</v>
      </c>
      <c r="L503" s="442">
        <v>0</v>
      </c>
      <c r="M503" s="378">
        <f>J503-L503</f>
        <v>3945712</v>
      </c>
      <c r="N503" s="363"/>
      <c r="O503" s="405"/>
      <c r="P503" s="366"/>
      <c r="Q503" s="371"/>
    </row>
    <row r="504" spans="1:17" ht="39.950000000000003" customHeight="1">
      <c r="A504">
        <f t="shared" si="48"/>
        <v>1</v>
      </c>
      <c r="B504" s="362">
        <v>2016</v>
      </c>
      <c r="C504" s="362">
        <v>2016</v>
      </c>
      <c r="D504" s="422"/>
      <c r="E504" s="432" t="s">
        <v>1560</v>
      </c>
      <c r="F504" s="361" t="s">
        <v>712</v>
      </c>
      <c r="G504" s="361" t="s">
        <v>713</v>
      </c>
      <c r="H504" s="361" t="s">
        <v>2171</v>
      </c>
      <c r="I504" s="485"/>
      <c r="J504" s="369">
        <v>1000000</v>
      </c>
      <c r="K504" s="470"/>
      <c r="L504" s="369">
        <v>0</v>
      </c>
      <c r="M504" s="363">
        <f t="shared" si="49"/>
        <v>1000000</v>
      </c>
      <c r="N504" s="363"/>
      <c r="O504" s="405"/>
      <c r="P504" s="375" t="s">
        <v>2190</v>
      </c>
      <c r="Q504" s="376" t="s">
        <v>2172</v>
      </c>
    </row>
    <row r="505" spans="1:17" ht="39.950000000000003" customHeight="1">
      <c r="A505">
        <f t="shared" si="48"/>
        <v>0</v>
      </c>
      <c r="D505" s="422" t="s">
        <v>714</v>
      </c>
      <c r="E505" s="432"/>
      <c r="F505" s="377" t="s">
        <v>176</v>
      </c>
      <c r="G505" s="377" t="s">
        <v>713</v>
      </c>
      <c r="H505" s="377" t="s">
        <v>2171</v>
      </c>
      <c r="I505" s="442"/>
      <c r="J505" s="442">
        <v>1000000</v>
      </c>
      <c r="K505" s="471">
        <v>0</v>
      </c>
      <c r="L505" s="442">
        <v>0</v>
      </c>
      <c r="M505" s="378">
        <f t="shared" si="49"/>
        <v>1000000</v>
      </c>
      <c r="N505" s="363"/>
      <c r="O505" s="405" t="s">
        <v>2191</v>
      </c>
      <c r="P505" s="366"/>
      <c r="Q505" s="371"/>
    </row>
    <row r="506" spans="1:17" ht="39.950000000000003" customHeight="1">
      <c r="A506">
        <f t="shared" si="48"/>
        <v>1</v>
      </c>
      <c r="B506" s="362">
        <v>2014</v>
      </c>
      <c r="C506" s="362">
        <v>2015</v>
      </c>
      <c r="D506" s="419"/>
      <c r="E506" s="431" t="s">
        <v>1446</v>
      </c>
      <c r="F506" s="387" t="s">
        <v>270</v>
      </c>
      <c r="G506" s="387" t="s">
        <v>30</v>
      </c>
      <c r="H506" s="387" t="s">
        <v>1389</v>
      </c>
      <c r="I506" s="438">
        <v>1265973</v>
      </c>
      <c r="J506" s="367">
        <v>1188239</v>
      </c>
      <c r="K506" s="470">
        <v>189895.95</v>
      </c>
      <c r="L506" s="367">
        <v>1115779.25</v>
      </c>
      <c r="M506" s="363">
        <v>72459.75</v>
      </c>
      <c r="N506" s="372"/>
      <c r="O506" s="405"/>
      <c r="P506" s="366"/>
      <c r="Q506" s="371"/>
    </row>
    <row r="507" spans="1:17" ht="39.950000000000003" customHeight="1">
      <c r="A507">
        <f t="shared" si="48"/>
        <v>0</v>
      </c>
      <c r="B507" s="362"/>
      <c r="C507" s="362"/>
      <c r="D507" s="423" t="s">
        <v>269</v>
      </c>
      <c r="E507" s="431"/>
      <c r="F507" s="389" t="s">
        <v>176</v>
      </c>
      <c r="G507" s="389" t="s">
        <v>30</v>
      </c>
      <c r="H507" s="389" t="s">
        <v>1389</v>
      </c>
      <c r="I507" s="446"/>
      <c r="J507" s="446">
        <v>500000</v>
      </c>
      <c r="K507" s="471">
        <v>0</v>
      </c>
      <c r="L507" s="445">
        <v>500000</v>
      </c>
      <c r="M507" s="378">
        <v>0</v>
      </c>
      <c r="N507" s="379"/>
      <c r="O507" s="405"/>
      <c r="P507" s="366"/>
      <c r="Q507" s="371"/>
    </row>
    <row r="508" spans="1:17" ht="39.950000000000003" customHeight="1">
      <c r="A508">
        <f t="shared" si="48"/>
        <v>0</v>
      </c>
      <c r="B508" s="362"/>
      <c r="C508" s="362"/>
      <c r="D508" s="423" t="s">
        <v>64</v>
      </c>
      <c r="E508" s="431"/>
      <c r="F508" s="389" t="s">
        <v>177</v>
      </c>
      <c r="G508" s="389" t="s">
        <v>30</v>
      </c>
      <c r="H508" s="389" t="s">
        <v>1389</v>
      </c>
      <c r="I508" s="446"/>
      <c r="J508" s="446">
        <v>688239</v>
      </c>
      <c r="K508" s="471">
        <v>0</v>
      </c>
      <c r="L508" s="445">
        <v>615779.25</v>
      </c>
      <c r="M508" s="378">
        <v>72459.75</v>
      </c>
      <c r="N508" s="379"/>
      <c r="O508" s="405"/>
      <c r="P508" s="375" t="s">
        <v>2192</v>
      </c>
      <c r="Q508" s="371" t="s">
        <v>2193</v>
      </c>
    </row>
    <row r="509" spans="1:17" ht="39.950000000000003" customHeight="1">
      <c r="A509">
        <f t="shared" si="48"/>
        <v>1</v>
      </c>
      <c r="B509" s="362">
        <v>2017</v>
      </c>
      <c r="C509" s="362">
        <v>2018</v>
      </c>
      <c r="D509" s="422"/>
      <c r="E509" s="432" t="s">
        <v>2194</v>
      </c>
      <c r="F509" s="361" t="s">
        <v>2195</v>
      </c>
      <c r="G509" s="361" t="s">
        <v>2196</v>
      </c>
      <c r="H509" s="361" t="s">
        <v>1389</v>
      </c>
      <c r="I509" s="369">
        <v>15980531.74</v>
      </c>
      <c r="J509" s="369">
        <f>J510+J511</f>
        <v>5000000</v>
      </c>
      <c r="K509" s="470">
        <f>I509*15/100</f>
        <v>2397079.7609999999</v>
      </c>
      <c r="L509" s="442">
        <f>L510+L511</f>
        <v>2000000</v>
      </c>
      <c r="M509" s="363">
        <f>J509-L509</f>
        <v>3000000</v>
      </c>
      <c r="N509" s="363"/>
      <c r="O509" s="405"/>
      <c r="P509" s="366"/>
      <c r="Q509" s="371"/>
    </row>
    <row r="510" spans="1:17" ht="39.950000000000003" customHeight="1">
      <c r="A510">
        <f t="shared" si="48"/>
        <v>0</v>
      </c>
      <c r="B510" s="362"/>
      <c r="C510" s="362"/>
      <c r="D510" s="422" t="s">
        <v>2197</v>
      </c>
      <c r="E510" s="432"/>
      <c r="F510" s="377" t="s">
        <v>176</v>
      </c>
      <c r="G510" s="377" t="s">
        <v>2196</v>
      </c>
      <c r="H510" s="377" t="s">
        <v>1389</v>
      </c>
      <c r="I510" s="442"/>
      <c r="J510" s="442">
        <v>2000000</v>
      </c>
      <c r="K510" s="471">
        <v>0</v>
      </c>
      <c r="L510" s="442">
        <v>2000000</v>
      </c>
      <c r="M510" s="378">
        <f>J510-L510</f>
        <v>0</v>
      </c>
      <c r="N510" s="363"/>
      <c r="O510" s="405"/>
      <c r="P510" s="366"/>
      <c r="Q510" s="371"/>
    </row>
    <row r="511" spans="1:17" ht="39.950000000000003" customHeight="1">
      <c r="A511">
        <f t="shared" si="48"/>
        <v>0</v>
      </c>
      <c r="B511" s="362"/>
      <c r="C511" s="362"/>
      <c r="D511" s="422" t="s">
        <v>2198</v>
      </c>
      <c r="E511" s="432"/>
      <c r="F511" s="377" t="s">
        <v>177</v>
      </c>
      <c r="G511" s="377" t="s">
        <v>2196</v>
      </c>
      <c r="H511" s="377" t="s">
        <v>1389</v>
      </c>
      <c r="I511" s="442"/>
      <c r="J511" s="442">
        <v>3000000</v>
      </c>
      <c r="K511" s="471">
        <v>0</v>
      </c>
      <c r="L511" s="442">
        <v>0</v>
      </c>
      <c r="M511" s="378">
        <f>J511-L511</f>
        <v>3000000</v>
      </c>
      <c r="N511" s="363"/>
      <c r="O511" s="405"/>
      <c r="P511" s="366"/>
      <c r="Q511" s="371"/>
    </row>
    <row r="512" spans="1:17" ht="39.950000000000003" customHeight="1">
      <c r="A512">
        <f t="shared" si="48"/>
        <v>1</v>
      </c>
      <c r="B512" s="362">
        <v>2014</v>
      </c>
      <c r="C512" s="362">
        <v>2016</v>
      </c>
      <c r="D512" s="422"/>
      <c r="E512" s="432" t="s">
        <v>1447</v>
      </c>
      <c r="F512" s="361" t="s">
        <v>2199</v>
      </c>
      <c r="G512" s="361" t="s">
        <v>501</v>
      </c>
      <c r="H512" s="361" t="s">
        <v>1389</v>
      </c>
      <c r="I512" s="369">
        <v>9950842</v>
      </c>
      <c r="J512" s="369">
        <f>J513+J514+J515+J516</f>
        <v>5500000</v>
      </c>
      <c r="K512" s="470">
        <f>I512*15/100</f>
        <v>1492626.3</v>
      </c>
      <c r="L512" s="369">
        <f>L513+L514+L515+L516</f>
        <v>3497425</v>
      </c>
      <c r="M512" s="363">
        <f>J512-L512</f>
        <v>2002575</v>
      </c>
      <c r="N512" s="363">
        <f>I512-J512</f>
        <v>4450842</v>
      </c>
      <c r="O512" s="405"/>
      <c r="P512" s="366"/>
      <c r="Q512" s="376" t="s">
        <v>1782</v>
      </c>
    </row>
    <row r="513" spans="1:17" ht="39.950000000000003" customHeight="1">
      <c r="A513">
        <f t="shared" si="48"/>
        <v>0</v>
      </c>
      <c r="B513" s="362"/>
      <c r="C513" s="362"/>
      <c r="D513" s="422" t="s">
        <v>502</v>
      </c>
      <c r="E513" s="432"/>
      <c r="F513" s="377" t="s">
        <v>176</v>
      </c>
      <c r="G513" s="377" t="s">
        <v>501</v>
      </c>
      <c r="H513" s="377" t="s">
        <v>1389</v>
      </c>
      <c r="I513" s="442"/>
      <c r="J513" s="442">
        <v>500000</v>
      </c>
      <c r="K513" s="471">
        <v>0</v>
      </c>
      <c r="L513" s="442">
        <v>500000</v>
      </c>
      <c r="M513" s="378">
        <v>0</v>
      </c>
      <c r="N513" s="363"/>
      <c r="O513" s="405"/>
      <c r="P513" s="366"/>
      <c r="Q513" s="371"/>
    </row>
    <row r="514" spans="1:17" ht="39.950000000000003" customHeight="1">
      <c r="A514">
        <f t="shared" si="48"/>
        <v>0</v>
      </c>
      <c r="B514" s="362"/>
      <c r="C514" s="362"/>
      <c r="D514" s="422" t="s">
        <v>503</v>
      </c>
      <c r="E514" s="432"/>
      <c r="F514" s="377" t="s">
        <v>177</v>
      </c>
      <c r="G514" s="377" t="s">
        <v>501</v>
      </c>
      <c r="H514" s="377" t="s">
        <v>1389</v>
      </c>
      <c r="I514" s="442"/>
      <c r="J514" s="442">
        <v>1000000</v>
      </c>
      <c r="K514" s="471">
        <v>0</v>
      </c>
      <c r="L514" s="442">
        <v>997425</v>
      </c>
      <c r="M514" s="378">
        <v>2575</v>
      </c>
      <c r="N514" s="363"/>
      <c r="O514" s="405"/>
      <c r="P514" s="375" t="s">
        <v>2200</v>
      </c>
      <c r="Q514" s="371"/>
    </row>
    <row r="515" spans="1:17" ht="39.950000000000003" customHeight="1">
      <c r="A515">
        <f t="shared" si="48"/>
        <v>0</v>
      </c>
      <c r="B515" s="362"/>
      <c r="C515" s="362"/>
      <c r="D515" s="422" t="s">
        <v>504</v>
      </c>
      <c r="E515" s="432"/>
      <c r="F515" s="377" t="s">
        <v>178</v>
      </c>
      <c r="G515" s="377" t="s">
        <v>501</v>
      </c>
      <c r="H515" s="377" t="s">
        <v>1389</v>
      </c>
      <c r="I515" s="442"/>
      <c r="J515" s="442">
        <v>2000000</v>
      </c>
      <c r="K515" s="471">
        <v>0</v>
      </c>
      <c r="L515" s="442">
        <v>2000000</v>
      </c>
      <c r="M515" s="378">
        <f>J515-L515</f>
        <v>0</v>
      </c>
      <c r="N515" s="363"/>
      <c r="O515" s="405"/>
      <c r="P515" s="366"/>
      <c r="Q515" s="371"/>
    </row>
    <row r="516" spans="1:17" ht="39.950000000000003" customHeight="1">
      <c r="A516">
        <f t="shared" ref="A516:A579" si="50">IF(B516&lt;&gt;0,1,0)</f>
        <v>0</v>
      </c>
      <c r="B516" s="362"/>
      <c r="C516" s="362"/>
      <c r="D516" s="422" t="s">
        <v>505</v>
      </c>
      <c r="E516" s="432"/>
      <c r="F516" s="377" t="s">
        <v>187</v>
      </c>
      <c r="G516" s="377" t="s">
        <v>501</v>
      </c>
      <c r="H516" s="377" t="s">
        <v>1389</v>
      </c>
      <c r="I516" s="442"/>
      <c r="J516" s="442">
        <v>2000000</v>
      </c>
      <c r="K516" s="471">
        <v>0</v>
      </c>
      <c r="L516" s="442">
        <v>0</v>
      </c>
      <c r="M516" s="378">
        <v>2000000</v>
      </c>
      <c r="N516" s="363"/>
      <c r="O516" s="405"/>
      <c r="P516" s="375" t="s">
        <v>2201</v>
      </c>
      <c r="Q516" s="371"/>
    </row>
    <row r="517" spans="1:17" ht="39.950000000000003" customHeight="1">
      <c r="A517">
        <f t="shared" si="50"/>
        <v>1</v>
      </c>
      <c r="B517" s="362">
        <v>2016</v>
      </c>
      <c r="C517" s="362">
        <v>2018</v>
      </c>
      <c r="D517" s="422"/>
      <c r="E517" s="432" t="s">
        <v>1446</v>
      </c>
      <c r="F517" s="361" t="s">
        <v>669</v>
      </c>
      <c r="G517" s="361" t="s">
        <v>670</v>
      </c>
      <c r="H517" s="361" t="s">
        <v>1389</v>
      </c>
      <c r="I517" s="369">
        <v>13375354</v>
      </c>
      <c r="J517" s="369">
        <f>J518+J519</f>
        <v>6000000</v>
      </c>
      <c r="K517" s="470">
        <f>I517*15/100</f>
        <v>2006303.1</v>
      </c>
      <c r="L517" s="369">
        <f>L518+L519</f>
        <v>6000000</v>
      </c>
      <c r="M517" s="363">
        <f>J517-L517</f>
        <v>0</v>
      </c>
      <c r="N517" s="363">
        <v>7375354</v>
      </c>
      <c r="O517" s="405" t="s">
        <v>2202</v>
      </c>
      <c r="P517" s="406" t="s">
        <v>2203</v>
      </c>
      <c r="Q517" s="376" t="s">
        <v>2204</v>
      </c>
    </row>
    <row r="518" spans="1:17" ht="39.950000000000003" customHeight="1">
      <c r="A518">
        <f t="shared" si="50"/>
        <v>0</v>
      </c>
      <c r="D518" s="422" t="s">
        <v>1293</v>
      </c>
      <c r="E518" s="432"/>
      <c r="F518" s="377" t="s">
        <v>176</v>
      </c>
      <c r="G518" s="377" t="s">
        <v>670</v>
      </c>
      <c r="H518" s="377" t="s">
        <v>1389</v>
      </c>
      <c r="I518" s="442"/>
      <c r="J518" s="442">
        <v>1000000</v>
      </c>
      <c r="K518" s="471">
        <v>0</v>
      </c>
      <c r="L518" s="442">
        <v>1000000</v>
      </c>
      <c r="M518" s="378">
        <v>0</v>
      </c>
      <c r="N518" s="363"/>
      <c r="O518" s="405"/>
      <c r="P518" s="366"/>
      <c r="Q518" s="371"/>
    </row>
    <row r="519" spans="1:17" ht="39.950000000000003" customHeight="1">
      <c r="A519">
        <f t="shared" si="50"/>
        <v>0</v>
      </c>
      <c r="B519" s="362"/>
      <c r="C519" s="362"/>
      <c r="D519" s="422" t="s">
        <v>2205</v>
      </c>
      <c r="E519" s="432"/>
      <c r="F519" s="377" t="s">
        <v>177</v>
      </c>
      <c r="G519" s="377" t="s">
        <v>670</v>
      </c>
      <c r="H519" s="377" t="s">
        <v>1389</v>
      </c>
      <c r="I519" s="442"/>
      <c r="J519" s="442">
        <v>5000000</v>
      </c>
      <c r="K519" s="471">
        <v>0</v>
      </c>
      <c r="L519" s="442">
        <v>5000000</v>
      </c>
      <c r="M519" s="378">
        <f>J519-L519</f>
        <v>0</v>
      </c>
      <c r="N519" s="363"/>
      <c r="O519" s="405"/>
      <c r="P519" s="366"/>
      <c r="Q519" s="371"/>
    </row>
    <row r="520" spans="1:17" ht="39.950000000000003" customHeight="1">
      <c r="A520">
        <f t="shared" si="50"/>
        <v>1</v>
      </c>
      <c r="B520" s="362">
        <v>2016</v>
      </c>
      <c r="C520" s="362">
        <v>2016</v>
      </c>
      <c r="D520" s="422"/>
      <c r="E520" s="432" t="s">
        <v>1496</v>
      </c>
      <c r="F520" s="361" t="s">
        <v>1056</v>
      </c>
      <c r="G520" s="361" t="s">
        <v>1057</v>
      </c>
      <c r="H520" s="361" t="s">
        <v>1389</v>
      </c>
      <c r="I520" s="369">
        <v>848525</v>
      </c>
      <c r="J520" s="369">
        <v>590550</v>
      </c>
      <c r="K520" s="470">
        <v>127278.75</v>
      </c>
      <c r="L520" s="369">
        <v>590550</v>
      </c>
      <c r="M520" s="363">
        <v>0</v>
      </c>
      <c r="N520" s="363">
        <v>257975</v>
      </c>
      <c r="O520" s="405"/>
      <c r="P520" s="375" t="s">
        <v>2206</v>
      </c>
      <c r="Q520" s="376" t="s">
        <v>1778</v>
      </c>
    </row>
    <row r="521" spans="1:17" ht="39.950000000000003" customHeight="1">
      <c r="A521">
        <f t="shared" si="50"/>
        <v>0</v>
      </c>
      <c r="B521" s="362"/>
      <c r="C521" s="362"/>
      <c r="D521" s="422" t="s">
        <v>1223</v>
      </c>
      <c r="E521" s="432"/>
      <c r="F521" s="377" t="s">
        <v>176</v>
      </c>
      <c r="G521" s="377" t="s">
        <v>1057</v>
      </c>
      <c r="H521" s="377" t="s">
        <v>1389</v>
      </c>
      <c r="I521" s="442"/>
      <c r="J521" s="442">
        <v>590550</v>
      </c>
      <c r="K521" s="471">
        <v>0</v>
      </c>
      <c r="L521" s="442">
        <v>590550</v>
      </c>
      <c r="M521" s="378">
        <v>0</v>
      </c>
      <c r="N521" s="378"/>
      <c r="O521" s="405"/>
      <c r="P521" s="366"/>
      <c r="Q521" s="371"/>
    </row>
    <row r="522" spans="1:17" ht="39.950000000000003" customHeight="1">
      <c r="A522">
        <f t="shared" si="50"/>
        <v>1</v>
      </c>
      <c r="B522" s="362">
        <v>2019</v>
      </c>
      <c r="C522" s="362">
        <v>2019</v>
      </c>
      <c r="D522" s="422" t="s">
        <v>2207</v>
      </c>
      <c r="E522" s="432" t="s">
        <v>2208</v>
      </c>
      <c r="F522" s="361" t="s">
        <v>2209</v>
      </c>
      <c r="G522" s="361" t="s">
        <v>2210</v>
      </c>
      <c r="H522" s="361" t="s">
        <v>1389</v>
      </c>
      <c r="I522" s="453">
        <v>3287400</v>
      </c>
      <c r="J522" s="453">
        <v>2794300</v>
      </c>
      <c r="K522" s="470">
        <f>I522*15/100</f>
        <v>493110</v>
      </c>
      <c r="L522" s="442">
        <v>0</v>
      </c>
      <c r="M522" s="378">
        <f>J522-L522</f>
        <v>2794300</v>
      </c>
      <c r="N522" s="378"/>
      <c r="O522" s="405"/>
      <c r="P522" s="366"/>
      <c r="Q522" s="371"/>
    </row>
    <row r="523" spans="1:17" ht="39.950000000000003" customHeight="1">
      <c r="A523">
        <f t="shared" si="50"/>
        <v>1</v>
      </c>
      <c r="B523" s="362">
        <v>2013</v>
      </c>
      <c r="C523" s="362">
        <v>2015</v>
      </c>
      <c r="D523" s="419"/>
      <c r="E523" s="431" t="s">
        <v>1448</v>
      </c>
      <c r="F523" s="387" t="s">
        <v>227</v>
      </c>
      <c r="G523" s="387" t="s">
        <v>18</v>
      </c>
      <c r="H523" s="387" t="s">
        <v>1337</v>
      </c>
      <c r="I523" s="444">
        <v>5498919</v>
      </c>
      <c r="J523" s="367">
        <f>J524+J525+J526+J527</f>
        <v>4359400</v>
      </c>
      <c r="K523" s="470">
        <f>I523*15/100</f>
        <v>824837.85</v>
      </c>
      <c r="L523" s="367">
        <f>L524+L525+L526+L527</f>
        <v>4314871.12</v>
      </c>
      <c r="M523" s="363">
        <f>J523-L523</f>
        <v>44528.879999999888</v>
      </c>
      <c r="N523" s="372"/>
      <c r="O523" s="405"/>
      <c r="P523" s="366"/>
      <c r="Q523" s="371"/>
    </row>
    <row r="524" spans="1:17" ht="39.950000000000003" customHeight="1">
      <c r="A524">
        <f t="shared" si="50"/>
        <v>0</v>
      </c>
      <c r="B524" s="362"/>
      <c r="C524" s="362"/>
      <c r="D524" s="423" t="s">
        <v>224</v>
      </c>
      <c r="E524" s="431"/>
      <c r="F524" s="389" t="s">
        <v>176</v>
      </c>
      <c r="G524" s="389" t="s">
        <v>18</v>
      </c>
      <c r="H524" s="389" t="s">
        <v>1337</v>
      </c>
      <c r="I524" s="445"/>
      <c r="J524" s="446">
        <v>500000</v>
      </c>
      <c r="K524" s="471">
        <v>0</v>
      </c>
      <c r="L524" s="445">
        <v>499999.88</v>
      </c>
      <c r="M524" s="378">
        <v>0.11999999999534339</v>
      </c>
      <c r="N524" s="379"/>
      <c r="O524" s="405"/>
      <c r="P524" s="366"/>
      <c r="Q524" s="371"/>
    </row>
    <row r="525" spans="1:17" ht="39.950000000000003" customHeight="1">
      <c r="A525">
        <f t="shared" si="50"/>
        <v>0</v>
      </c>
      <c r="B525" s="362"/>
      <c r="C525" s="362"/>
      <c r="D525" s="423" t="s">
        <v>225</v>
      </c>
      <c r="E525" s="431"/>
      <c r="F525" s="389" t="s">
        <v>177</v>
      </c>
      <c r="G525" s="389" t="s">
        <v>18</v>
      </c>
      <c r="H525" s="389" t="s">
        <v>1337</v>
      </c>
      <c r="I525" s="446"/>
      <c r="J525" s="446">
        <v>1500000</v>
      </c>
      <c r="K525" s="471">
        <v>0</v>
      </c>
      <c r="L525" s="445">
        <v>1500000</v>
      </c>
      <c r="M525" s="378">
        <v>0</v>
      </c>
      <c r="N525" s="379"/>
      <c r="O525" s="405"/>
      <c r="P525" s="366"/>
      <c r="Q525" s="371"/>
    </row>
    <row r="526" spans="1:17" ht="39.950000000000003" customHeight="1">
      <c r="A526">
        <f t="shared" si="50"/>
        <v>0</v>
      </c>
      <c r="B526" s="362"/>
      <c r="C526" s="362"/>
      <c r="D526" s="423" t="s">
        <v>2211</v>
      </c>
      <c r="E526" s="431"/>
      <c r="F526" s="389" t="s">
        <v>178</v>
      </c>
      <c r="G526" s="389" t="s">
        <v>18</v>
      </c>
      <c r="H526" s="389" t="s">
        <v>1337</v>
      </c>
      <c r="I526" s="446"/>
      <c r="J526" s="446">
        <v>1000000</v>
      </c>
      <c r="K526" s="471">
        <v>0</v>
      </c>
      <c r="L526" s="445">
        <v>1000000</v>
      </c>
      <c r="M526" s="378">
        <v>0</v>
      </c>
      <c r="N526" s="379"/>
      <c r="O526" s="405"/>
      <c r="P526" s="366"/>
      <c r="Q526" s="371"/>
    </row>
    <row r="527" spans="1:17" ht="39.950000000000003" customHeight="1">
      <c r="A527">
        <f t="shared" si="50"/>
        <v>0</v>
      </c>
      <c r="B527" s="362"/>
      <c r="C527" s="362"/>
      <c r="D527" s="423" t="s">
        <v>226</v>
      </c>
      <c r="E527" s="431"/>
      <c r="F527" s="389" t="s">
        <v>187</v>
      </c>
      <c r="G527" s="389" t="s">
        <v>18</v>
      </c>
      <c r="H527" s="389" t="s">
        <v>1337</v>
      </c>
      <c r="I527" s="446"/>
      <c r="J527" s="446">
        <v>1359400</v>
      </c>
      <c r="K527" s="471">
        <v>0</v>
      </c>
      <c r="L527" s="445">
        <v>1314871.24</v>
      </c>
      <c r="M527" s="378">
        <f>J527-L527</f>
        <v>44528.760000000009</v>
      </c>
      <c r="N527" s="379"/>
      <c r="O527" s="405"/>
      <c r="P527" s="406" t="s">
        <v>2212</v>
      </c>
      <c r="Q527" s="371"/>
    </row>
    <row r="528" spans="1:17" ht="39.950000000000003" customHeight="1">
      <c r="A528">
        <f t="shared" si="50"/>
        <v>1</v>
      </c>
      <c r="B528" s="362">
        <v>2014</v>
      </c>
      <c r="C528" s="362">
        <v>2018</v>
      </c>
      <c r="D528" s="419"/>
      <c r="E528" s="431" t="s">
        <v>1449</v>
      </c>
      <c r="F528" s="387" t="s">
        <v>2213</v>
      </c>
      <c r="G528" s="387" t="s">
        <v>33</v>
      </c>
      <c r="H528" s="387" t="s">
        <v>2214</v>
      </c>
      <c r="I528" s="438">
        <v>15650747</v>
      </c>
      <c r="J528" s="367">
        <f>J529+J530+J531+J532+J533+J534+J535+J536</f>
        <v>12950747</v>
      </c>
      <c r="K528" s="470">
        <f>I528*15/100</f>
        <v>2347612.0499999998</v>
      </c>
      <c r="L528" s="367">
        <f>L529+L530+L531+L532+L533+L534+L535+L536</f>
        <v>12561720.979999999</v>
      </c>
      <c r="M528" s="363">
        <f>J528-L528</f>
        <v>389026.02000000142</v>
      </c>
      <c r="N528" s="372"/>
      <c r="O528" s="405"/>
      <c r="P528" s="366"/>
      <c r="Q528" s="376" t="s">
        <v>2215</v>
      </c>
    </row>
    <row r="529" spans="1:17" ht="39.950000000000003" customHeight="1">
      <c r="A529">
        <f t="shared" si="50"/>
        <v>0</v>
      </c>
      <c r="D529" s="423" t="s">
        <v>279</v>
      </c>
      <c r="E529" s="431"/>
      <c r="F529" s="389" t="s">
        <v>176</v>
      </c>
      <c r="G529" s="389" t="s">
        <v>33</v>
      </c>
      <c r="H529" s="389" t="s">
        <v>2214</v>
      </c>
      <c r="I529" s="446"/>
      <c r="J529" s="446">
        <v>500000</v>
      </c>
      <c r="K529" s="471">
        <v>0</v>
      </c>
      <c r="L529" s="445">
        <v>500000</v>
      </c>
      <c r="M529" s="378">
        <v>0</v>
      </c>
      <c r="N529" s="379"/>
      <c r="O529" s="405"/>
      <c r="P529" s="366"/>
      <c r="Q529" s="371"/>
    </row>
    <row r="530" spans="1:17" ht="39.950000000000003" customHeight="1">
      <c r="A530">
        <f t="shared" si="50"/>
        <v>0</v>
      </c>
      <c r="B530" s="362"/>
      <c r="C530" s="362"/>
      <c r="D530" s="423" t="s">
        <v>280</v>
      </c>
      <c r="E530" s="431"/>
      <c r="F530" s="389" t="s">
        <v>177</v>
      </c>
      <c r="G530" s="389" t="s">
        <v>33</v>
      </c>
      <c r="H530" s="389" t="s">
        <v>2214</v>
      </c>
      <c r="I530" s="446"/>
      <c r="J530" s="446">
        <v>3000000</v>
      </c>
      <c r="K530" s="471">
        <v>0</v>
      </c>
      <c r="L530" s="445">
        <v>2999950.1</v>
      </c>
      <c r="M530" s="378">
        <v>49.899999999906868</v>
      </c>
      <c r="N530" s="379"/>
      <c r="O530" s="405"/>
      <c r="P530" s="366"/>
      <c r="Q530" s="371"/>
    </row>
    <row r="531" spans="1:17" ht="39.950000000000003" customHeight="1">
      <c r="A531">
        <f t="shared" si="50"/>
        <v>0</v>
      </c>
      <c r="B531" s="362"/>
      <c r="C531" s="362"/>
      <c r="D531" s="423" t="s">
        <v>281</v>
      </c>
      <c r="E531" s="431"/>
      <c r="F531" s="389" t="s">
        <v>178</v>
      </c>
      <c r="G531" s="389" t="s">
        <v>33</v>
      </c>
      <c r="H531" s="389" t="s">
        <v>2214</v>
      </c>
      <c r="I531" s="446"/>
      <c r="J531" s="446">
        <v>2000000</v>
      </c>
      <c r="K531" s="471">
        <v>0</v>
      </c>
      <c r="L531" s="445">
        <v>2000000</v>
      </c>
      <c r="M531" s="378">
        <v>0</v>
      </c>
      <c r="N531" s="379"/>
      <c r="O531" s="405"/>
      <c r="P531" s="366"/>
      <c r="Q531" s="371"/>
    </row>
    <row r="532" spans="1:17" ht="39.950000000000003" customHeight="1">
      <c r="A532">
        <f t="shared" si="50"/>
        <v>0</v>
      </c>
      <c r="B532" s="362"/>
      <c r="C532" s="362"/>
      <c r="D532" s="423" t="s">
        <v>282</v>
      </c>
      <c r="E532" s="431"/>
      <c r="F532" s="389" t="s">
        <v>187</v>
      </c>
      <c r="G532" s="389" t="s">
        <v>33</v>
      </c>
      <c r="H532" s="389" t="s">
        <v>2214</v>
      </c>
      <c r="I532" s="446"/>
      <c r="J532" s="446">
        <v>2000000</v>
      </c>
      <c r="K532" s="471">
        <v>0</v>
      </c>
      <c r="L532" s="445">
        <v>2000000</v>
      </c>
      <c r="M532" s="378">
        <v>0</v>
      </c>
      <c r="N532" s="379"/>
      <c r="O532" s="405"/>
      <c r="P532" s="366"/>
      <c r="Q532" s="371"/>
    </row>
    <row r="533" spans="1:17" ht="39.950000000000003" customHeight="1">
      <c r="A533">
        <f t="shared" si="50"/>
        <v>0</v>
      </c>
      <c r="B533" s="362"/>
      <c r="C533" s="362"/>
      <c r="D533" s="423" t="s">
        <v>67</v>
      </c>
      <c r="E533" s="431"/>
      <c r="F533" s="389" t="s">
        <v>236</v>
      </c>
      <c r="G533" s="389" t="s">
        <v>33</v>
      </c>
      <c r="H533" s="389" t="s">
        <v>2214</v>
      </c>
      <c r="I533" s="446"/>
      <c r="J533" s="446">
        <v>1000000</v>
      </c>
      <c r="K533" s="471">
        <v>0</v>
      </c>
      <c r="L533" s="445">
        <v>1000000</v>
      </c>
      <c r="M533" s="378">
        <v>0</v>
      </c>
      <c r="N533" s="379"/>
      <c r="O533" s="405"/>
      <c r="P533" s="366"/>
      <c r="Q533" s="371"/>
    </row>
    <row r="534" spans="1:17" ht="39.950000000000003" customHeight="1">
      <c r="A534">
        <f t="shared" si="50"/>
        <v>0</v>
      </c>
      <c r="B534" s="362"/>
      <c r="C534" s="362"/>
      <c r="D534" s="423" t="s">
        <v>283</v>
      </c>
      <c r="E534" s="431"/>
      <c r="F534" s="389" t="s">
        <v>245</v>
      </c>
      <c r="G534" s="389" t="s">
        <v>33</v>
      </c>
      <c r="H534" s="389" t="s">
        <v>2214</v>
      </c>
      <c r="I534" s="446"/>
      <c r="J534" s="446">
        <v>1000000</v>
      </c>
      <c r="K534" s="471">
        <v>0</v>
      </c>
      <c r="L534" s="445">
        <v>957879.11</v>
      </c>
      <c r="M534" s="378">
        <v>42120.890000000014</v>
      </c>
      <c r="N534" s="379"/>
      <c r="O534" s="405"/>
      <c r="P534" s="375" t="s">
        <v>2216</v>
      </c>
      <c r="Q534" s="371"/>
    </row>
    <row r="535" spans="1:17" ht="39.950000000000003" customHeight="1">
      <c r="A535">
        <f t="shared" si="50"/>
        <v>0</v>
      </c>
      <c r="B535" s="362"/>
      <c r="C535" s="362"/>
      <c r="D535" s="423" t="s">
        <v>284</v>
      </c>
      <c r="E535" s="431"/>
      <c r="F535" s="389" t="s">
        <v>278</v>
      </c>
      <c r="G535" s="389" t="s">
        <v>33</v>
      </c>
      <c r="H535" s="389" t="s">
        <v>2214</v>
      </c>
      <c r="I535" s="446"/>
      <c r="J535" s="446">
        <v>2000000</v>
      </c>
      <c r="K535" s="471">
        <v>0</v>
      </c>
      <c r="L535" s="445">
        <v>2000000</v>
      </c>
      <c r="M535" s="378">
        <v>0</v>
      </c>
      <c r="N535" s="379"/>
      <c r="O535" s="405"/>
      <c r="P535" s="366"/>
      <c r="Q535" s="371"/>
    </row>
    <row r="536" spans="1:17" ht="39.950000000000003" customHeight="1">
      <c r="A536">
        <f t="shared" si="50"/>
        <v>0</v>
      </c>
      <c r="B536" s="362"/>
      <c r="C536" s="362"/>
      <c r="D536" s="423" t="s">
        <v>2217</v>
      </c>
      <c r="E536" s="431"/>
      <c r="F536" s="389" t="s">
        <v>795</v>
      </c>
      <c r="G536" s="389" t="s">
        <v>33</v>
      </c>
      <c r="H536" s="389" t="s">
        <v>2214</v>
      </c>
      <c r="I536" s="446"/>
      <c r="J536" s="446">
        <v>1450747</v>
      </c>
      <c r="K536" s="471">
        <v>0</v>
      </c>
      <c r="L536" s="445">
        <v>1103891.77</v>
      </c>
      <c r="M536" s="378">
        <f>J536-L536</f>
        <v>346855.23</v>
      </c>
      <c r="N536" s="379"/>
      <c r="O536" s="405"/>
      <c r="P536" s="366" t="s">
        <v>2042</v>
      </c>
      <c r="Q536" s="371"/>
    </row>
    <row r="537" spans="1:17" ht="39.950000000000003" customHeight="1">
      <c r="A537">
        <f t="shared" si="50"/>
        <v>1</v>
      </c>
      <c r="B537" s="362">
        <v>2014</v>
      </c>
      <c r="C537" s="362">
        <v>2016</v>
      </c>
      <c r="D537" s="422"/>
      <c r="E537" s="432" t="s">
        <v>1497</v>
      </c>
      <c r="F537" s="361" t="s">
        <v>2218</v>
      </c>
      <c r="G537" s="361" t="s">
        <v>490</v>
      </c>
      <c r="H537" s="361" t="s">
        <v>2214</v>
      </c>
      <c r="I537" s="369">
        <v>23341369</v>
      </c>
      <c r="J537" s="369">
        <f>J538+J539</f>
        <v>1500000</v>
      </c>
      <c r="K537" s="470">
        <f>I537*15/100</f>
        <v>3501205.35</v>
      </c>
      <c r="L537" s="369">
        <f>L538+L539</f>
        <v>1500000</v>
      </c>
      <c r="M537" s="363">
        <f>J537-L537</f>
        <v>0</v>
      </c>
      <c r="N537" s="363">
        <f>I537-J537</f>
        <v>21841369</v>
      </c>
      <c r="O537" s="405"/>
      <c r="P537" s="366"/>
      <c r="Q537" s="371"/>
    </row>
    <row r="538" spans="1:17" ht="39.950000000000003" customHeight="1">
      <c r="A538">
        <f t="shared" si="50"/>
        <v>0</v>
      </c>
      <c r="B538" s="362"/>
      <c r="C538" s="362"/>
      <c r="D538" s="422" t="s">
        <v>491</v>
      </c>
      <c r="E538" s="432"/>
      <c r="F538" s="377" t="s">
        <v>176</v>
      </c>
      <c r="G538" s="377" t="s">
        <v>490</v>
      </c>
      <c r="H538" s="377" t="s">
        <v>2214</v>
      </c>
      <c r="I538" s="442"/>
      <c r="J538" s="442">
        <v>500000</v>
      </c>
      <c r="K538" s="471">
        <v>0</v>
      </c>
      <c r="L538" s="442">
        <v>500000</v>
      </c>
      <c r="M538" s="378">
        <v>0</v>
      </c>
      <c r="N538" s="363"/>
      <c r="O538" s="405"/>
      <c r="P538" s="366"/>
      <c r="Q538" s="371"/>
    </row>
    <row r="539" spans="1:17" ht="39.950000000000003" customHeight="1">
      <c r="A539">
        <f t="shared" si="50"/>
        <v>0</v>
      </c>
      <c r="B539" s="362"/>
      <c r="C539" s="362"/>
      <c r="D539" s="422" t="s">
        <v>492</v>
      </c>
      <c r="E539" s="432"/>
      <c r="F539" s="377" t="s">
        <v>177</v>
      </c>
      <c r="G539" s="377" t="s">
        <v>490</v>
      </c>
      <c r="H539" s="377" t="s">
        <v>2214</v>
      </c>
      <c r="I539" s="442"/>
      <c r="J539" s="442">
        <v>1000000</v>
      </c>
      <c r="K539" s="471">
        <v>0</v>
      </c>
      <c r="L539" s="442">
        <v>1000000</v>
      </c>
      <c r="M539" s="378">
        <f>J539-L539</f>
        <v>0</v>
      </c>
      <c r="N539" s="363"/>
      <c r="O539" s="405"/>
      <c r="P539" s="366"/>
      <c r="Q539" s="371"/>
    </row>
    <row r="540" spans="1:17" ht="39.950000000000003" customHeight="1">
      <c r="A540">
        <f t="shared" si="50"/>
        <v>1</v>
      </c>
      <c r="B540" s="362">
        <v>2014</v>
      </c>
      <c r="C540" s="362">
        <v>2016</v>
      </c>
      <c r="D540" s="422"/>
      <c r="E540" s="432" t="s">
        <v>1562</v>
      </c>
      <c r="F540" s="361" t="s">
        <v>493</v>
      </c>
      <c r="G540" s="361" t="s">
        <v>494</v>
      </c>
      <c r="H540" s="361" t="s">
        <v>2214</v>
      </c>
      <c r="I540" s="369">
        <v>8143000</v>
      </c>
      <c r="J540" s="369">
        <v>5815000</v>
      </c>
      <c r="K540" s="470">
        <v>1221450</v>
      </c>
      <c r="L540" s="369">
        <v>4939933.33</v>
      </c>
      <c r="M540" s="363">
        <v>875066.66999999993</v>
      </c>
      <c r="N540" s="363">
        <v>2328000</v>
      </c>
      <c r="O540" s="405"/>
      <c r="P540" s="366" t="s">
        <v>1778</v>
      </c>
      <c r="Q540" s="371"/>
    </row>
    <row r="541" spans="1:17" ht="39.950000000000003" customHeight="1">
      <c r="A541">
        <f t="shared" si="50"/>
        <v>0</v>
      </c>
      <c r="B541" s="362"/>
      <c r="C541" s="362"/>
      <c r="D541" s="422" t="s">
        <v>495</v>
      </c>
      <c r="E541" s="432"/>
      <c r="F541" s="377" t="s">
        <v>176</v>
      </c>
      <c r="G541" s="377" t="s">
        <v>494</v>
      </c>
      <c r="H541" s="377" t="s">
        <v>2214</v>
      </c>
      <c r="I541" s="442"/>
      <c r="J541" s="442">
        <v>500000</v>
      </c>
      <c r="K541" s="471">
        <v>0</v>
      </c>
      <c r="L541" s="442">
        <v>499994</v>
      </c>
      <c r="M541" s="378">
        <v>6</v>
      </c>
      <c r="N541" s="363"/>
      <c r="O541" s="405"/>
      <c r="P541" s="366"/>
      <c r="Q541" s="371"/>
    </row>
    <row r="542" spans="1:17" ht="39.950000000000003" customHeight="1">
      <c r="A542">
        <f t="shared" si="50"/>
        <v>0</v>
      </c>
      <c r="B542" s="362"/>
      <c r="C542" s="362"/>
      <c r="D542" s="422" t="s">
        <v>496</v>
      </c>
      <c r="E542" s="432"/>
      <c r="F542" s="377" t="s">
        <v>177</v>
      </c>
      <c r="G542" s="377" t="s">
        <v>494</v>
      </c>
      <c r="H542" s="377" t="s">
        <v>2214</v>
      </c>
      <c r="I542" s="442"/>
      <c r="J542" s="442">
        <v>1000000</v>
      </c>
      <c r="K542" s="471">
        <v>0</v>
      </c>
      <c r="L542" s="442">
        <v>1000000</v>
      </c>
      <c r="M542" s="378">
        <v>0</v>
      </c>
      <c r="N542" s="363"/>
      <c r="O542" s="405"/>
      <c r="P542" s="366"/>
      <c r="Q542" s="371"/>
    </row>
    <row r="543" spans="1:17" ht="39.950000000000003" customHeight="1">
      <c r="A543">
        <f t="shared" si="50"/>
        <v>0</v>
      </c>
      <c r="B543" s="362"/>
      <c r="C543" s="362"/>
      <c r="D543" s="422" t="s">
        <v>497</v>
      </c>
      <c r="E543" s="432"/>
      <c r="F543" s="377" t="s">
        <v>178</v>
      </c>
      <c r="G543" s="377" t="s">
        <v>494</v>
      </c>
      <c r="H543" s="377" t="s">
        <v>2214</v>
      </c>
      <c r="I543" s="442"/>
      <c r="J543" s="442">
        <v>1000000</v>
      </c>
      <c r="K543" s="471">
        <v>0</v>
      </c>
      <c r="L543" s="442">
        <v>1000000</v>
      </c>
      <c r="M543" s="378">
        <v>0</v>
      </c>
      <c r="N543" s="363"/>
      <c r="O543" s="405"/>
      <c r="P543" s="366"/>
      <c r="Q543" s="371"/>
    </row>
    <row r="544" spans="1:17" ht="39.950000000000003" customHeight="1">
      <c r="A544">
        <f t="shared" si="50"/>
        <v>0</v>
      </c>
      <c r="B544" s="362"/>
      <c r="C544" s="362"/>
      <c r="D544" s="422" t="s">
        <v>498</v>
      </c>
      <c r="E544" s="432"/>
      <c r="F544" s="377" t="s">
        <v>187</v>
      </c>
      <c r="G544" s="377" t="s">
        <v>494</v>
      </c>
      <c r="H544" s="377" t="s">
        <v>2214</v>
      </c>
      <c r="I544" s="442"/>
      <c r="J544" s="442">
        <v>1000000</v>
      </c>
      <c r="K544" s="471">
        <v>0</v>
      </c>
      <c r="L544" s="442">
        <v>1000000</v>
      </c>
      <c r="M544" s="378">
        <v>0</v>
      </c>
      <c r="N544" s="363"/>
      <c r="O544" s="405"/>
      <c r="P544" s="366"/>
      <c r="Q544" s="371"/>
    </row>
    <row r="545" spans="1:17" ht="39.950000000000003" customHeight="1">
      <c r="A545">
        <f t="shared" si="50"/>
        <v>0</v>
      </c>
      <c r="B545" s="362"/>
      <c r="C545" s="362"/>
      <c r="D545" s="422" t="s">
        <v>499</v>
      </c>
      <c r="E545" s="432"/>
      <c r="F545" s="377" t="s">
        <v>236</v>
      </c>
      <c r="G545" s="377" t="s">
        <v>494</v>
      </c>
      <c r="H545" s="377" t="s">
        <v>2214</v>
      </c>
      <c r="I545" s="442"/>
      <c r="J545" s="439">
        <v>2315000</v>
      </c>
      <c r="K545" s="471">
        <v>0</v>
      </c>
      <c r="L545" s="442">
        <v>1439939.33</v>
      </c>
      <c r="M545" s="378">
        <v>875060.66999999993</v>
      </c>
      <c r="N545" s="363"/>
      <c r="O545" s="405"/>
      <c r="P545" s="366" t="s">
        <v>2042</v>
      </c>
      <c r="Q545" s="371"/>
    </row>
    <row r="546" spans="1:17" ht="39.950000000000003" customHeight="1">
      <c r="A546">
        <f t="shared" si="50"/>
        <v>1</v>
      </c>
      <c r="B546" s="362">
        <v>2014</v>
      </c>
      <c r="C546" s="362">
        <v>2018</v>
      </c>
      <c r="D546" s="422"/>
      <c r="E546" s="432" t="s">
        <v>1337</v>
      </c>
      <c r="F546" s="361" t="s">
        <v>2219</v>
      </c>
      <c r="G546" s="361" t="s">
        <v>734</v>
      </c>
      <c r="H546" s="361" t="s">
        <v>2214</v>
      </c>
      <c r="I546" s="369">
        <v>8463898</v>
      </c>
      <c r="J546" s="369">
        <v>8436898</v>
      </c>
      <c r="K546" s="470">
        <v>1269584.7</v>
      </c>
      <c r="L546" s="369">
        <v>5613407.8300000001</v>
      </c>
      <c r="M546" s="363">
        <v>2823490.17</v>
      </c>
      <c r="N546" s="363">
        <v>27000</v>
      </c>
      <c r="O546" s="405"/>
      <c r="P546" s="366"/>
      <c r="Q546" s="371"/>
    </row>
    <row r="547" spans="1:17" ht="39.950000000000003" customHeight="1">
      <c r="A547">
        <f t="shared" si="50"/>
        <v>0</v>
      </c>
      <c r="B547" s="362"/>
      <c r="C547" s="362"/>
      <c r="D547" s="422" t="s">
        <v>735</v>
      </c>
      <c r="E547" s="432"/>
      <c r="F547" s="377" t="s">
        <v>176</v>
      </c>
      <c r="G547" s="377" t="s">
        <v>734</v>
      </c>
      <c r="H547" s="377" t="s">
        <v>2214</v>
      </c>
      <c r="I547" s="442"/>
      <c r="J547" s="442">
        <v>1000000</v>
      </c>
      <c r="K547" s="471">
        <v>0</v>
      </c>
      <c r="L547" s="442">
        <v>1000000</v>
      </c>
      <c r="M547" s="378">
        <v>0</v>
      </c>
      <c r="N547" s="378"/>
      <c r="O547" s="405"/>
      <c r="P547" s="366"/>
      <c r="Q547" s="371"/>
    </row>
    <row r="548" spans="1:17" ht="39.950000000000003" customHeight="1">
      <c r="A548">
        <f t="shared" si="50"/>
        <v>0</v>
      </c>
      <c r="B548" s="362"/>
      <c r="C548" s="362"/>
      <c r="D548" s="422" t="s">
        <v>736</v>
      </c>
      <c r="E548" s="432"/>
      <c r="F548" s="377" t="s">
        <v>177</v>
      </c>
      <c r="G548" s="377" t="s">
        <v>734</v>
      </c>
      <c r="H548" s="377" t="s">
        <v>2214</v>
      </c>
      <c r="I548" s="442"/>
      <c r="J548" s="442">
        <v>2000000</v>
      </c>
      <c r="K548" s="471">
        <v>0</v>
      </c>
      <c r="L548" s="442">
        <v>1990995.4</v>
      </c>
      <c r="M548" s="378">
        <v>9004.6000000000931</v>
      </c>
      <c r="N548" s="378"/>
      <c r="O548" s="405"/>
      <c r="P548" s="366"/>
      <c r="Q548" s="371"/>
    </row>
    <row r="549" spans="1:17" ht="39.950000000000003" customHeight="1">
      <c r="A549">
        <f t="shared" si="50"/>
        <v>0</v>
      </c>
      <c r="B549" s="362"/>
      <c r="C549" s="362"/>
      <c r="D549" s="422" t="s">
        <v>737</v>
      </c>
      <c r="E549" s="432"/>
      <c r="F549" s="377" t="s">
        <v>178</v>
      </c>
      <c r="G549" s="377" t="s">
        <v>734</v>
      </c>
      <c r="H549" s="377" t="s">
        <v>2214</v>
      </c>
      <c r="I549" s="442"/>
      <c r="J549" s="442">
        <v>2000000</v>
      </c>
      <c r="K549" s="471">
        <v>0</v>
      </c>
      <c r="L549" s="442">
        <v>1998806.48</v>
      </c>
      <c r="M549" s="378">
        <v>1193.5200000000186</v>
      </c>
      <c r="N549" s="378"/>
      <c r="O549" s="405"/>
      <c r="P549" s="366"/>
      <c r="Q549" s="371"/>
    </row>
    <row r="550" spans="1:17" ht="39.950000000000003" customHeight="1">
      <c r="A550">
        <f t="shared" si="50"/>
        <v>0</v>
      </c>
      <c r="B550" s="362"/>
      <c r="C550" s="362"/>
      <c r="D550" s="422" t="s">
        <v>1267</v>
      </c>
      <c r="E550" s="432"/>
      <c r="F550" s="377" t="s">
        <v>187</v>
      </c>
      <c r="G550" s="377" t="s">
        <v>734</v>
      </c>
      <c r="H550" s="377" t="s">
        <v>2214</v>
      </c>
      <c r="I550" s="442"/>
      <c r="J550" s="442">
        <v>2000000</v>
      </c>
      <c r="K550" s="471">
        <v>0</v>
      </c>
      <c r="L550" s="442">
        <v>623605.94999999995</v>
      </c>
      <c r="M550" s="378">
        <v>1376394.05</v>
      </c>
      <c r="N550" s="378"/>
      <c r="O550" s="405"/>
      <c r="P550" s="375" t="s">
        <v>2220</v>
      </c>
      <c r="Q550" s="371"/>
    </row>
    <row r="551" spans="1:17" ht="39.950000000000003" customHeight="1">
      <c r="A551">
        <f t="shared" si="50"/>
        <v>0</v>
      </c>
      <c r="B551" s="362"/>
      <c r="C551" s="362"/>
      <c r="D551" s="422" t="s">
        <v>1883</v>
      </c>
      <c r="E551" s="432"/>
      <c r="F551" s="377" t="s">
        <v>236</v>
      </c>
      <c r="G551" s="377" t="s">
        <v>734</v>
      </c>
      <c r="H551" s="377" t="s">
        <v>2214</v>
      </c>
      <c r="I551" s="442"/>
      <c r="J551" s="442">
        <v>1436898</v>
      </c>
      <c r="K551" s="471">
        <v>0</v>
      </c>
      <c r="L551" s="442">
        <v>0</v>
      </c>
      <c r="M551" s="378">
        <v>1436898</v>
      </c>
      <c r="N551" s="378"/>
      <c r="O551" s="405"/>
      <c r="P551" s="366"/>
      <c r="Q551" s="371"/>
    </row>
    <row r="552" spans="1:17" ht="39.950000000000003" customHeight="1">
      <c r="A552">
        <f t="shared" si="50"/>
        <v>1</v>
      </c>
      <c r="B552" s="362">
        <v>2014</v>
      </c>
      <c r="C552" s="362">
        <v>2016</v>
      </c>
      <c r="D552" s="422"/>
      <c r="E552" s="432" t="s">
        <v>1563</v>
      </c>
      <c r="F552" s="361" t="s">
        <v>1171</v>
      </c>
      <c r="G552" s="361" t="s">
        <v>874</v>
      </c>
      <c r="H552" s="361" t="s">
        <v>2214</v>
      </c>
      <c r="I552" s="369">
        <v>18666393</v>
      </c>
      <c r="J552" s="369">
        <v>8499823</v>
      </c>
      <c r="K552" s="470">
        <v>2799958.95</v>
      </c>
      <c r="L552" s="369">
        <v>7164201.209999999</v>
      </c>
      <c r="M552" s="363">
        <v>1335621.790000001</v>
      </c>
      <c r="N552" s="363">
        <v>10166570</v>
      </c>
      <c r="O552" s="405"/>
      <c r="P552" s="366"/>
      <c r="Q552" s="371"/>
    </row>
    <row r="553" spans="1:17" ht="39.950000000000003" customHeight="1">
      <c r="A553">
        <f t="shared" si="50"/>
        <v>0</v>
      </c>
      <c r="B553" s="362"/>
      <c r="C553" s="362"/>
      <c r="D553" s="422" t="s">
        <v>875</v>
      </c>
      <c r="E553" s="432"/>
      <c r="F553" s="377" t="s">
        <v>176</v>
      </c>
      <c r="G553" s="377" t="s">
        <v>874</v>
      </c>
      <c r="H553" s="377" t="s">
        <v>2214</v>
      </c>
      <c r="I553" s="442"/>
      <c r="J553" s="442">
        <v>1000000</v>
      </c>
      <c r="K553" s="471">
        <v>0</v>
      </c>
      <c r="L553" s="442">
        <v>851996.58</v>
      </c>
      <c r="M553" s="378">
        <v>148003.42000000004</v>
      </c>
      <c r="N553" s="378"/>
      <c r="O553" s="405"/>
      <c r="P553" s="375" t="s">
        <v>2221</v>
      </c>
      <c r="Q553" s="371"/>
    </row>
    <row r="554" spans="1:17" ht="39.950000000000003" customHeight="1">
      <c r="A554">
        <f t="shared" si="50"/>
        <v>0</v>
      </c>
      <c r="B554" s="362"/>
      <c r="C554" s="362"/>
      <c r="D554" s="422" t="s">
        <v>876</v>
      </c>
      <c r="E554" s="432"/>
      <c r="F554" s="377" t="s">
        <v>177</v>
      </c>
      <c r="G554" s="377" t="s">
        <v>874</v>
      </c>
      <c r="H554" s="377" t="s">
        <v>2214</v>
      </c>
      <c r="I554" s="442"/>
      <c r="J554" s="442">
        <v>1700000</v>
      </c>
      <c r="K554" s="471">
        <v>0</v>
      </c>
      <c r="L554" s="442">
        <v>1700000</v>
      </c>
      <c r="M554" s="378">
        <v>0</v>
      </c>
      <c r="N554" s="378"/>
      <c r="O554" s="405"/>
      <c r="P554" s="375"/>
      <c r="Q554" s="371"/>
    </row>
    <row r="555" spans="1:17" ht="39.950000000000003" customHeight="1">
      <c r="A555">
        <f t="shared" si="50"/>
        <v>0</v>
      </c>
      <c r="B555" s="362"/>
      <c r="C555" s="362"/>
      <c r="D555" s="422" t="s">
        <v>877</v>
      </c>
      <c r="E555" s="432"/>
      <c r="F555" s="377" t="s">
        <v>178</v>
      </c>
      <c r="G555" s="377" t="s">
        <v>874</v>
      </c>
      <c r="H555" s="377" t="s">
        <v>2214</v>
      </c>
      <c r="I555" s="442"/>
      <c r="J555" s="442">
        <v>500000</v>
      </c>
      <c r="K555" s="471">
        <v>0</v>
      </c>
      <c r="L555" s="442">
        <v>450000</v>
      </c>
      <c r="M555" s="378">
        <v>50000</v>
      </c>
      <c r="N555" s="378"/>
      <c r="O555" s="405"/>
      <c r="P555" s="375" t="s">
        <v>2221</v>
      </c>
      <c r="Q555" s="371"/>
    </row>
    <row r="556" spans="1:17" ht="39.950000000000003" customHeight="1">
      <c r="A556">
        <f t="shared" si="50"/>
        <v>0</v>
      </c>
      <c r="B556" s="362"/>
      <c r="C556" s="362"/>
      <c r="D556" s="422" t="s">
        <v>878</v>
      </c>
      <c r="E556" s="432"/>
      <c r="F556" s="377" t="s">
        <v>187</v>
      </c>
      <c r="G556" s="377" t="s">
        <v>874</v>
      </c>
      <c r="H556" s="377" t="s">
        <v>2214</v>
      </c>
      <c r="I556" s="442"/>
      <c r="J556" s="442">
        <v>1000000</v>
      </c>
      <c r="K556" s="471">
        <v>0</v>
      </c>
      <c r="L556" s="442">
        <v>850000</v>
      </c>
      <c r="M556" s="378">
        <v>150000</v>
      </c>
      <c r="N556" s="378"/>
      <c r="O556" s="405"/>
      <c r="P556" s="375" t="s">
        <v>2221</v>
      </c>
      <c r="Q556" s="371"/>
    </row>
    <row r="557" spans="1:17" ht="39.950000000000003" customHeight="1">
      <c r="A557">
        <f t="shared" si="50"/>
        <v>0</v>
      </c>
      <c r="B557" s="362"/>
      <c r="C557" s="362"/>
      <c r="D557" s="422" t="s">
        <v>879</v>
      </c>
      <c r="E557" s="432"/>
      <c r="F557" s="377" t="s">
        <v>236</v>
      </c>
      <c r="G557" s="377" t="s">
        <v>874</v>
      </c>
      <c r="H557" s="377" t="s">
        <v>2214</v>
      </c>
      <c r="I557" s="442"/>
      <c r="J557" s="442">
        <v>799880</v>
      </c>
      <c r="K557" s="471">
        <v>0</v>
      </c>
      <c r="L557" s="442">
        <v>599910</v>
      </c>
      <c r="M557" s="378">
        <v>199970</v>
      </c>
      <c r="N557" s="378"/>
      <c r="O557" s="405"/>
      <c r="P557" s="375" t="s">
        <v>2221</v>
      </c>
      <c r="Q557" s="371"/>
    </row>
    <row r="558" spans="1:17" ht="39.950000000000003" customHeight="1">
      <c r="A558">
        <f t="shared" si="50"/>
        <v>0</v>
      </c>
      <c r="B558" s="362"/>
      <c r="C558" s="362"/>
      <c r="D558" s="422" t="s">
        <v>880</v>
      </c>
      <c r="E558" s="432"/>
      <c r="F558" s="377" t="s">
        <v>278</v>
      </c>
      <c r="G558" s="377" t="s">
        <v>874</v>
      </c>
      <c r="H558" s="377" t="s">
        <v>2214</v>
      </c>
      <c r="I558" s="442"/>
      <c r="J558" s="442">
        <v>702532</v>
      </c>
      <c r="K558" s="471">
        <v>0</v>
      </c>
      <c r="L558" s="442">
        <v>526899.6</v>
      </c>
      <c r="M558" s="378">
        <v>175632.40000000002</v>
      </c>
      <c r="N558" s="378"/>
      <c r="O558" s="405"/>
      <c r="P558" s="375" t="s">
        <v>2222</v>
      </c>
      <c r="Q558" s="371"/>
    </row>
    <row r="559" spans="1:17" ht="39.950000000000003" customHeight="1">
      <c r="A559">
        <f t="shared" si="50"/>
        <v>0</v>
      </c>
      <c r="B559" s="362"/>
      <c r="C559" s="362"/>
      <c r="D559" s="422" t="s">
        <v>881</v>
      </c>
      <c r="E559" s="432"/>
      <c r="F559" s="377" t="s">
        <v>278</v>
      </c>
      <c r="G559" s="377" t="s">
        <v>874</v>
      </c>
      <c r="H559" s="377" t="s">
        <v>2214</v>
      </c>
      <c r="I559" s="442"/>
      <c r="J559" s="442">
        <v>797411</v>
      </c>
      <c r="K559" s="471">
        <v>0</v>
      </c>
      <c r="L559" s="442">
        <v>538336.27</v>
      </c>
      <c r="M559" s="378">
        <v>259074.72999999998</v>
      </c>
      <c r="N559" s="378"/>
      <c r="O559" s="405"/>
      <c r="P559" s="375" t="s">
        <v>2222</v>
      </c>
      <c r="Q559" s="371"/>
    </row>
    <row r="560" spans="1:17" ht="39.950000000000003" customHeight="1">
      <c r="A560">
        <f t="shared" si="50"/>
        <v>0</v>
      </c>
      <c r="B560" s="362"/>
      <c r="C560" s="362"/>
      <c r="D560" s="422" t="s">
        <v>882</v>
      </c>
      <c r="E560" s="432"/>
      <c r="F560" s="377" t="s">
        <v>795</v>
      </c>
      <c r="G560" s="377" t="s">
        <v>874</v>
      </c>
      <c r="H560" s="377" t="s">
        <v>2214</v>
      </c>
      <c r="I560" s="442"/>
      <c r="J560" s="442">
        <v>2000000</v>
      </c>
      <c r="K560" s="471">
        <v>0</v>
      </c>
      <c r="L560" s="442">
        <v>1647058.76</v>
      </c>
      <c r="M560" s="378">
        <v>352941.24</v>
      </c>
      <c r="N560" s="378"/>
      <c r="O560" s="405"/>
      <c r="P560" s="375" t="s">
        <v>2222</v>
      </c>
      <c r="Q560" s="371"/>
    </row>
    <row r="561" spans="1:17" ht="39.950000000000003" customHeight="1">
      <c r="A561">
        <f t="shared" si="50"/>
        <v>1</v>
      </c>
      <c r="B561" s="362">
        <v>2013</v>
      </c>
      <c r="C561" s="362">
        <v>2016</v>
      </c>
      <c r="D561" s="422"/>
      <c r="E561" s="432" t="s">
        <v>1564</v>
      </c>
      <c r="F561" s="361" t="s">
        <v>2223</v>
      </c>
      <c r="G561" s="361" t="s">
        <v>1048</v>
      </c>
      <c r="H561" s="361" t="s">
        <v>2214</v>
      </c>
      <c r="I561" s="369">
        <v>16310023</v>
      </c>
      <c r="J561" s="369">
        <v>4500000</v>
      </c>
      <c r="K561" s="470">
        <v>2446503.4500000002</v>
      </c>
      <c r="L561" s="369">
        <v>2698115.86</v>
      </c>
      <c r="M561" s="363">
        <v>1801884.1400000001</v>
      </c>
      <c r="N561" s="363">
        <v>11810023</v>
      </c>
      <c r="O561" s="405"/>
      <c r="P561" s="366"/>
      <c r="Q561" s="376" t="s">
        <v>1782</v>
      </c>
    </row>
    <row r="562" spans="1:17" ht="39.950000000000003" customHeight="1">
      <c r="A562">
        <f t="shared" si="50"/>
        <v>0</v>
      </c>
      <c r="B562" s="362"/>
      <c r="C562" s="362"/>
      <c r="D562" s="422" t="s">
        <v>1049</v>
      </c>
      <c r="E562" s="432"/>
      <c r="F562" s="377" t="s">
        <v>176</v>
      </c>
      <c r="G562" s="377" t="s">
        <v>1048</v>
      </c>
      <c r="H562" s="377" t="s">
        <v>2214</v>
      </c>
      <c r="I562" s="442"/>
      <c r="J562" s="442">
        <v>2500000</v>
      </c>
      <c r="K562" s="471">
        <v>0</v>
      </c>
      <c r="L562" s="442">
        <v>2498115.86</v>
      </c>
      <c r="M562" s="378">
        <v>1884.1400000001304</v>
      </c>
      <c r="N562" s="378"/>
      <c r="O562" s="405"/>
      <c r="P562" s="366"/>
      <c r="Q562" s="371"/>
    </row>
    <row r="563" spans="1:17" ht="39.950000000000003" customHeight="1">
      <c r="A563">
        <f t="shared" si="50"/>
        <v>0</v>
      </c>
      <c r="B563" s="362"/>
      <c r="C563" s="362"/>
      <c r="D563" s="422" t="s">
        <v>1213</v>
      </c>
      <c r="E563" s="432"/>
      <c r="F563" s="377" t="s">
        <v>177</v>
      </c>
      <c r="G563" s="377" t="s">
        <v>1048</v>
      </c>
      <c r="H563" s="377" t="s">
        <v>2214</v>
      </c>
      <c r="I563" s="442"/>
      <c r="J563" s="442">
        <v>2000000</v>
      </c>
      <c r="K563" s="471">
        <v>0</v>
      </c>
      <c r="L563" s="442">
        <v>200000</v>
      </c>
      <c r="M563" s="378">
        <v>1800000</v>
      </c>
      <c r="N563" s="378"/>
      <c r="O563" s="405"/>
      <c r="P563" s="366" t="s">
        <v>1981</v>
      </c>
      <c r="Q563" s="371"/>
    </row>
    <row r="564" spans="1:17" ht="39.950000000000003" customHeight="1">
      <c r="A564">
        <f t="shared" si="50"/>
        <v>1</v>
      </c>
      <c r="B564" s="362">
        <v>2016</v>
      </c>
      <c r="C564" s="362">
        <v>2016</v>
      </c>
      <c r="D564" s="422"/>
      <c r="E564" s="432" t="s">
        <v>1450</v>
      </c>
      <c r="F564" s="361" t="s">
        <v>1058</v>
      </c>
      <c r="G564" s="361" t="s">
        <v>1059</v>
      </c>
      <c r="H564" s="361" t="s">
        <v>2214</v>
      </c>
      <c r="I564" s="369">
        <v>1976172</v>
      </c>
      <c r="J564" s="369">
        <v>1710786</v>
      </c>
      <c r="K564" s="470">
        <v>296425.8</v>
      </c>
      <c r="L564" s="369">
        <v>1693755.8900000001</v>
      </c>
      <c r="M564" s="363">
        <v>17030.10999999987</v>
      </c>
      <c r="N564" s="363"/>
      <c r="O564" s="405"/>
      <c r="P564" s="366"/>
      <c r="Q564" s="371"/>
    </row>
    <row r="565" spans="1:17" ht="39.950000000000003" customHeight="1">
      <c r="A565">
        <f t="shared" si="50"/>
        <v>0</v>
      </c>
      <c r="B565" s="362"/>
      <c r="C565" s="362"/>
      <c r="D565" s="422" t="s">
        <v>1224</v>
      </c>
      <c r="E565" s="432"/>
      <c r="F565" s="377" t="s">
        <v>176</v>
      </c>
      <c r="G565" s="411" t="s">
        <v>1059</v>
      </c>
      <c r="H565" s="377" t="s">
        <v>2214</v>
      </c>
      <c r="I565" s="442"/>
      <c r="J565" s="442">
        <v>1710786</v>
      </c>
      <c r="K565" s="471">
        <v>0</v>
      </c>
      <c r="L565" s="442">
        <v>1693755.8900000001</v>
      </c>
      <c r="M565" s="378">
        <v>17030.10999999987</v>
      </c>
      <c r="N565" s="378"/>
      <c r="O565" s="405"/>
      <c r="P565" s="366" t="s">
        <v>1976</v>
      </c>
      <c r="Q565" s="371"/>
    </row>
    <row r="566" spans="1:17" ht="39.950000000000003" customHeight="1">
      <c r="A566">
        <f t="shared" si="50"/>
        <v>1</v>
      </c>
      <c r="B566" s="362">
        <v>2012</v>
      </c>
      <c r="C566" s="362">
        <v>2019</v>
      </c>
      <c r="D566" s="422"/>
      <c r="E566" s="432" t="s">
        <v>2224</v>
      </c>
      <c r="F566" s="361" t="s">
        <v>1927</v>
      </c>
      <c r="G566" s="361" t="s">
        <v>2225</v>
      </c>
      <c r="H566" s="361" t="s">
        <v>2214</v>
      </c>
      <c r="I566" s="369">
        <f>16222879.37+ 6940218.73</f>
        <v>23163098.100000001</v>
      </c>
      <c r="J566" s="369">
        <f>J567+J568+J569+J570+J571+J572</f>
        <v>21353246</v>
      </c>
      <c r="K566" s="470">
        <f>I566*15/100</f>
        <v>3474464.7149999999</v>
      </c>
      <c r="L566" s="369">
        <f>L567+L568+L569+L570+L571+L572</f>
        <v>13300000</v>
      </c>
      <c r="M566" s="363">
        <f>J566-L566</f>
        <v>8053246</v>
      </c>
      <c r="N566" s="363">
        <f>I566-J566</f>
        <v>1809852.1000000015</v>
      </c>
      <c r="O566" s="405" t="s">
        <v>2226</v>
      </c>
      <c r="P566" s="366"/>
      <c r="Q566" s="376" t="s">
        <v>1778</v>
      </c>
    </row>
    <row r="567" spans="1:17" ht="39.950000000000003" customHeight="1">
      <c r="A567">
        <f t="shared" si="50"/>
        <v>0</v>
      </c>
      <c r="D567" s="422" t="s">
        <v>2227</v>
      </c>
      <c r="E567" s="432"/>
      <c r="F567" s="377" t="s">
        <v>176</v>
      </c>
      <c r="G567" s="377" t="s">
        <v>2225</v>
      </c>
      <c r="H567" s="377" t="s">
        <v>2214</v>
      </c>
      <c r="I567" s="442"/>
      <c r="J567" s="442">
        <v>2500000</v>
      </c>
      <c r="K567" s="471">
        <v>0</v>
      </c>
      <c r="L567" s="442">
        <v>2500000</v>
      </c>
      <c r="M567" s="378">
        <v>0</v>
      </c>
      <c r="N567" s="363"/>
      <c r="O567" s="405"/>
      <c r="P567" s="366"/>
      <c r="Q567" s="371"/>
    </row>
    <row r="568" spans="1:17" ht="39.950000000000003" customHeight="1">
      <c r="A568">
        <f t="shared" si="50"/>
        <v>0</v>
      </c>
      <c r="B568" s="362"/>
      <c r="C568" s="362"/>
      <c r="D568" s="422" t="s">
        <v>2228</v>
      </c>
      <c r="E568" s="432"/>
      <c r="F568" s="377" t="s">
        <v>177</v>
      </c>
      <c r="G568" s="377" t="s">
        <v>2225</v>
      </c>
      <c r="H568" s="377" t="s">
        <v>2214</v>
      </c>
      <c r="I568" s="442"/>
      <c r="J568" s="442">
        <v>4000000</v>
      </c>
      <c r="K568" s="471">
        <v>0</v>
      </c>
      <c r="L568" s="442">
        <v>4000000</v>
      </c>
      <c r="M568" s="378">
        <v>0</v>
      </c>
      <c r="N568" s="363"/>
      <c r="O568" s="405"/>
      <c r="P568" s="366"/>
      <c r="Q568" s="371"/>
    </row>
    <row r="569" spans="1:17" ht="39.950000000000003" customHeight="1">
      <c r="A569">
        <f t="shared" si="50"/>
        <v>0</v>
      </c>
      <c r="B569" s="362"/>
      <c r="C569" s="362"/>
      <c r="D569" s="422" t="s">
        <v>2229</v>
      </c>
      <c r="E569" s="432"/>
      <c r="F569" s="377" t="s">
        <v>178</v>
      </c>
      <c r="G569" s="377" t="s">
        <v>2225</v>
      </c>
      <c r="H569" s="377" t="s">
        <v>2214</v>
      </c>
      <c r="I569" s="442"/>
      <c r="J569" s="442">
        <v>3000000</v>
      </c>
      <c r="K569" s="471">
        <v>0</v>
      </c>
      <c r="L569" s="442">
        <v>3000000</v>
      </c>
      <c r="M569" s="378">
        <v>0</v>
      </c>
      <c r="N569" s="363"/>
      <c r="O569" s="405"/>
      <c r="P569" s="366"/>
      <c r="Q569" s="371"/>
    </row>
    <row r="570" spans="1:17" ht="39.950000000000003" customHeight="1">
      <c r="A570">
        <f t="shared" si="50"/>
        <v>0</v>
      </c>
      <c r="B570" s="362"/>
      <c r="C570" s="362"/>
      <c r="D570" s="422" t="s">
        <v>2230</v>
      </c>
      <c r="E570" s="432"/>
      <c r="F570" s="377" t="s">
        <v>187</v>
      </c>
      <c r="G570" s="377" t="s">
        <v>2225</v>
      </c>
      <c r="H570" s="377" t="s">
        <v>2214</v>
      </c>
      <c r="I570" s="442"/>
      <c r="J570" s="442">
        <v>2000000</v>
      </c>
      <c r="K570" s="471">
        <v>0</v>
      </c>
      <c r="L570" s="442">
        <v>2000000</v>
      </c>
      <c r="M570" s="378">
        <v>0</v>
      </c>
      <c r="N570" s="363"/>
      <c r="O570" s="405"/>
      <c r="P570" s="366"/>
      <c r="Q570" s="371"/>
    </row>
    <row r="571" spans="1:17" ht="39.950000000000003" customHeight="1">
      <c r="A571">
        <f t="shared" si="50"/>
        <v>0</v>
      </c>
      <c r="B571" s="362"/>
      <c r="C571" s="362"/>
      <c r="D571" s="422" t="s">
        <v>2231</v>
      </c>
      <c r="E571" s="432"/>
      <c r="F571" s="377" t="s">
        <v>236</v>
      </c>
      <c r="G571" s="377" t="s">
        <v>2225</v>
      </c>
      <c r="H571" s="377" t="s">
        <v>2214</v>
      </c>
      <c r="I571" s="442"/>
      <c r="J571" s="442">
        <v>2000000</v>
      </c>
      <c r="K571" s="471">
        <v>0</v>
      </c>
      <c r="L571" s="442">
        <v>1800000</v>
      </c>
      <c r="M571" s="378">
        <f>J571-L571</f>
        <v>200000</v>
      </c>
      <c r="N571" s="363"/>
      <c r="O571" s="405"/>
      <c r="P571" s="366"/>
      <c r="Q571" s="371"/>
    </row>
    <row r="572" spans="1:17" ht="39.950000000000003" customHeight="1">
      <c r="A572">
        <f t="shared" si="50"/>
        <v>0</v>
      </c>
      <c r="B572" s="362"/>
      <c r="C572" s="362"/>
      <c r="D572" s="422" t="s">
        <v>2232</v>
      </c>
      <c r="E572" s="432"/>
      <c r="F572" s="377" t="s">
        <v>245</v>
      </c>
      <c r="G572" s="377" t="s">
        <v>2225</v>
      </c>
      <c r="H572" s="377" t="s">
        <v>2214</v>
      </c>
      <c r="I572" s="442"/>
      <c r="J572" s="453">
        <v>7853246</v>
      </c>
      <c r="K572" s="471">
        <v>0</v>
      </c>
      <c r="L572" s="442">
        <v>0</v>
      </c>
      <c r="M572" s="378">
        <f>J572-L572</f>
        <v>7853246</v>
      </c>
      <c r="N572" s="363"/>
      <c r="O572" s="405"/>
      <c r="P572" s="366"/>
      <c r="Q572" s="371"/>
    </row>
    <row r="573" spans="1:17" ht="39.950000000000003" customHeight="1">
      <c r="A573">
        <f t="shared" si="50"/>
        <v>1</v>
      </c>
      <c r="B573" s="437">
        <v>2013</v>
      </c>
      <c r="C573" s="437">
        <v>2014</v>
      </c>
      <c r="D573" s="422"/>
      <c r="E573" s="432" t="s">
        <v>2233</v>
      </c>
      <c r="F573" s="361" t="s">
        <v>2234</v>
      </c>
      <c r="G573" s="361" t="s">
        <v>2235</v>
      </c>
      <c r="H573" s="361" t="s">
        <v>2214</v>
      </c>
      <c r="I573" s="369">
        <v>27795999</v>
      </c>
      <c r="J573" s="369">
        <v>20000000</v>
      </c>
      <c r="K573" s="475">
        <v>4169399.85</v>
      </c>
      <c r="L573" s="369">
        <v>18889121.43</v>
      </c>
      <c r="M573" s="363">
        <v>1110878.5700000003</v>
      </c>
      <c r="N573" s="363">
        <v>7795999</v>
      </c>
      <c r="O573" s="405"/>
      <c r="P573" s="366"/>
      <c r="Q573" s="376" t="s">
        <v>1782</v>
      </c>
    </row>
    <row r="574" spans="1:17" ht="39.950000000000003" customHeight="1">
      <c r="A574">
        <f t="shared" si="50"/>
        <v>0</v>
      </c>
      <c r="B574" s="362"/>
      <c r="C574" s="362"/>
      <c r="D574" s="422">
        <v>4610</v>
      </c>
      <c r="E574" s="432"/>
      <c r="F574" s="377" t="s">
        <v>176</v>
      </c>
      <c r="G574" s="377" t="s">
        <v>2235</v>
      </c>
      <c r="H574" s="377" t="s">
        <v>2214</v>
      </c>
      <c r="I574" s="442"/>
      <c r="J574" s="442">
        <v>10000000</v>
      </c>
      <c r="K574" s="471"/>
      <c r="L574" s="442">
        <v>9999843</v>
      </c>
      <c r="M574" s="378">
        <v>157</v>
      </c>
      <c r="N574" s="363"/>
      <c r="O574" s="405"/>
      <c r="P574" s="366"/>
      <c r="Q574" s="371"/>
    </row>
    <row r="575" spans="1:17" ht="39.950000000000003" customHeight="1">
      <c r="A575">
        <f t="shared" si="50"/>
        <v>0</v>
      </c>
      <c r="B575" s="362"/>
      <c r="C575" s="362"/>
      <c r="D575" s="422">
        <v>4867</v>
      </c>
      <c r="E575" s="432"/>
      <c r="F575" s="377" t="s">
        <v>177</v>
      </c>
      <c r="G575" s="377" t="s">
        <v>2235</v>
      </c>
      <c r="H575" s="377" t="s">
        <v>2214</v>
      </c>
      <c r="I575" s="442"/>
      <c r="J575" s="442">
        <v>6000000</v>
      </c>
      <c r="K575" s="471"/>
      <c r="L575" s="442">
        <v>5999451.4299999997</v>
      </c>
      <c r="M575" s="378">
        <v>548.57000000029802</v>
      </c>
      <c r="N575" s="363"/>
      <c r="O575" s="405"/>
      <c r="P575" s="366"/>
      <c r="Q575" s="371"/>
    </row>
    <row r="576" spans="1:17" ht="39.950000000000003" customHeight="1">
      <c r="A576">
        <f t="shared" si="50"/>
        <v>0</v>
      </c>
      <c r="B576" s="362"/>
      <c r="C576" s="362"/>
      <c r="D576" s="422">
        <v>4968</v>
      </c>
      <c r="E576" s="432"/>
      <c r="F576" s="377" t="s">
        <v>178</v>
      </c>
      <c r="G576" s="377" t="s">
        <v>2235</v>
      </c>
      <c r="H576" s="377" t="s">
        <v>2214</v>
      </c>
      <c r="I576" s="442"/>
      <c r="J576" s="442">
        <v>4000000</v>
      </c>
      <c r="K576" s="471"/>
      <c r="L576" s="442">
        <v>2889827</v>
      </c>
      <c r="M576" s="378">
        <v>1110173</v>
      </c>
      <c r="N576" s="363"/>
      <c r="O576" s="405"/>
      <c r="P576" s="366" t="s">
        <v>2042</v>
      </c>
      <c r="Q576" s="371"/>
    </row>
    <row r="577" spans="1:17" ht="39.950000000000003" customHeight="1">
      <c r="A577">
        <f t="shared" si="50"/>
        <v>1</v>
      </c>
      <c r="B577" s="362">
        <v>2014</v>
      </c>
      <c r="C577" s="362">
        <v>2018</v>
      </c>
      <c r="D577" s="419"/>
      <c r="E577" s="432" t="s">
        <v>1451</v>
      </c>
      <c r="F577" s="361" t="s">
        <v>2236</v>
      </c>
      <c r="G577" s="361" t="s">
        <v>73</v>
      </c>
      <c r="H577" s="361" t="s">
        <v>1390</v>
      </c>
      <c r="I577" s="438">
        <v>5495143</v>
      </c>
      <c r="J577" s="367">
        <v>4829375</v>
      </c>
      <c r="K577" s="470">
        <v>824271.45</v>
      </c>
      <c r="L577" s="367">
        <v>2282937.5</v>
      </c>
      <c r="M577" s="363">
        <v>2546437.5</v>
      </c>
      <c r="N577" s="372">
        <v>665768</v>
      </c>
      <c r="O577" s="405"/>
      <c r="P577" s="366"/>
      <c r="Q577" s="376" t="s">
        <v>1782</v>
      </c>
    </row>
    <row r="578" spans="1:17" ht="39.950000000000003" customHeight="1">
      <c r="A578">
        <f t="shared" si="50"/>
        <v>0</v>
      </c>
      <c r="D578" s="422" t="s">
        <v>319</v>
      </c>
      <c r="F578" s="377" t="s">
        <v>176</v>
      </c>
      <c r="G578" s="377" t="s">
        <v>73</v>
      </c>
      <c r="H578" s="377" t="s">
        <v>1390</v>
      </c>
      <c r="I578" s="439"/>
      <c r="J578" s="442">
        <v>1000000</v>
      </c>
      <c r="K578" s="471">
        <v>0</v>
      </c>
      <c r="L578" s="442">
        <v>1000000</v>
      </c>
      <c r="M578" s="378">
        <v>0</v>
      </c>
      <c r="N578" s="379"/>
      <c r="O578" s="405"/>
      <c r="P578" s="366"/>
      <c r="Q578" s="371"/>
    </row>
    <row r="579" spans="1:17" ht="39.950000000000003" customHeight="1">
      <c r="A579">
        <f t="shared" si="50"/>
        <v>0</v>
      </c>
      <c r="B579" s="362"/>
      <c r="C579" s="362"/>
      <c r="D579" s="422" t="s">
        <v>115</v>
      </c>
      <c r="E579" s="432"/>
      <c r="F579" s="377" t="s">
        <v>177</v>
      </c>
      <c r="G579" s="377" t="s">
        <v>73</v>
      </c>
      <c r="H579" s="377" t="s">
        <v>1390</v>
      </c>
      <c r="I579" s="439"/>
      <c r="J579" s="442">
        <v>1000000</v>
      </c>
      <c r="K579" s="471">
        <v>0</v>
      </c>
      <c r="L579" s="442">
        <v>1000000</v>
      </c>
      <c r="M579" s="378">
        <v>0</v>
      </c>
      <c r="N579" s="379"/>
      <c r="O579" s="405"/>
      <c r="P579" s="366"/>
      <c r="Q579" s="371"/>
    </row>
    <row r="580" spans="1:17" ht="39.950000000000003" customHeight="1">
      <c r="A580">
        <f t="shared" ref="A580:A643" si="51">IF(B580&lt;&gt;0,1,0)</f>
        <v>0</v>
      </c>
      <c r="B580" s="362"/>
      <c r="C580" s="362"/>
      <c r="D580" s="422" t="s">
        <v>2237</v>
      </c>
      <c r="E580" s="432"/>
      <c r="F580" s="377" t="s">
        <v>178</v>
      </c>
      <c r="G580" s="377" t="s">
        <v>73</v>
      </c>
      <c r="H580" s="377" t="s">
        <v>1390</v>
      </c>
      <c r="I580" s="439"/>
      <c r="J580" s="442">
        <v>2829375</v>
      </c>
      <c r="K580" s="471">
        <v>0</v>
      </c>
      <c r="L580" s="442">
        <v>282937.5</v>
      </c>
      <c r="M580" s="378">
        <v>2546437.5</v>
      </c>
      <c r="N580" s="379"/>
      <c r="O580" s="405"/>
      <c r="P580" s="375" t="s">
        <v>2238</v>
      </c>
      <c r="Q580" s="371"/>
    </row>
    <row r="581" spans="1:17" ht="39.950000000000003" customHeight="1">
      <c r="A581">
        <f t="shared" si="51"/>
        <v>1</v>
      </c>
      <c r="B581" s="362">
        <v>2014</v>
      </c>
      <c r="C581" s="362">
        <v>2016</v>
      </c>
      <c r="D581" s="422"/>
      <c r="E581" s="432" t="s">
        <v>2239</v>
      </c>
      <c r="F581" s="361" t="s">
        <v>2240</v>
      </c>
      <c r="G581" s="361" t="s">
        <v>411</v>
      </c>
      <c r="H581" s="361" t="s">
        <v>1390</v>
      </c>
      <c r="I581" s="369">
        <v>4300000</v>
      </c>
      <c r="J581" s="369">
        <v>2500000</v>
      </c>
      <c r="K581" s="470">
        <v>645000</v>
      </c>
      <c r="L581" s="369">
        <v>700000</v>
      </c>
      <c r="M581" s="363">
        <v>1800000</v>
      </c>
      <c r="N581" s="363">
        <v>1800000</v>
      </c>
      <c r="O581" s="405"/>
      <c r="P581" s="366"/>
      <c r="Q581" s="371"/>
    </row>
    <row r="582" spans="1:17" ht="39.950000000000003" customHeight="1">
      <c r="A582">
        <f t="shared" si="51"/>
        <v>0</v>
      </c>
      <c r="B582" s="362"/>
      <c r="C582" s="362"/>
      <c r="D582" s="422" t="s">
        <v>2241</v>
      </c>
      <c r="E582" s="432"/>
      <c r="F582" s="377" t="s">
        <v>373</v>
      </c>
      <c r="G582" s="377" t="s">
        <v>411</v>
      </c>
      <c r="H582" s="377" t="s">
        <v>1390</v>
      </c>
      <c r="I582" s="442"/>
      <c r="J582" s="442">
        <v>500000</v>
      </c>
      <c r="K582" s="471">
        <v>0</v>
      </c>
      <c r="L582" s="442">
        <v>500000</v>
      </c>
      <c r="M582" s="378">
        <v>0</v>
      </c>
      <c r="N582" s="378"/>
      <c r="O582" s="405"/>
      <c r="P582" s="366"/>
      <c r="Q582" s="371"/>
    </row>
    <row r="583" spans="1:17" ht="39.950000000000003" customHeight="1">
      <c r="A583">
        <f t="shared" si="51"/>
        <v>0</v>
      </c>
      <c r="B583" s="362"/>
      <c r="C583" s="362"/>
      <c r="D583" s="422" t="s">
        <v>2242</v>
      </c>
      <c r="E583" s="432"/>
      <c r="F583" s="377" t="s">
        <v>2243</v>
      </c>
      <c r="G583" s="377" t="s">
        <v>411</v>
      </c>
      <c r="H583" s="377" t="s">
        <v>1390</v>
      </c>
      <c r="I583" s="442"/>
      <c r="J583" s="442">
        <v>2000000</v>
      </c>
      <c r="K583" s="471">
        <v>0</v>
      </c>
      <c r="L583" s="442">
        <v>190250</v>
      </c>
      <c r="M583" s="378">
        <f>J583-L583</f>
        <v>1809750</v>
      </c>
      <c r="N583" s="378"/>
      <c r="O583" s="405"/>
      <c r="P583" s="366" t="s">
        <v>1981</v>
      </c>
      <c r="Q583" s="371"/>
    </row>
    <row r="584" spans="1:17" ht="39.950000000000003" customHeight="1">
      <c r="A584">
        <f t="shared" si="51"/>
        <v>1</v>
      </c>
      <c r="B584" s="362">
        <v>2017</v>
      </c>
      <c r="C584" s="362">
        <v>2017</v>
      </c>
      <c r="D584" s="422"/>
      <c r="E584" s="432" t="s">
        <v>2244</v>
      </c>
      <c r="F584" s="361" t="s">
        <v>2245</v>
      </c>
      <c r="G584" s="361" t="s">
        <v>411</v>
      </c>
      <c r="H584" s="361" t="s">
        <v>1390</v>
      </c>
      <c r="I584" s="369">
        <v>2180202</v>
      </c>
      <c r="J584" s="369">
        <f>J585</f>
        <v>1015326</v>
      </c>
      <c r="K584" s="470">
        <v>327030.3</v>
      </c>
      <c r="L584" s="369"/>
      <c r="M584" s="363"/>
      <c r="N584" s="363"/>
      <c r="O584" s="405"/>
      <c r="P584" s="375" t="s">
        <v>2246</v>
      </c>
      <c r="Q584" s="371"/>
    </row>
    <row r="585" spans="1:17" ht="39.950000000000003" customHeight="1">
      <c r="A585">
        <f t="shared" si="51"/>
        <v>0</v>
      </c>
      <c r="B585" s="362"/>
      <c r="C585" s="362"/>
      <c r="D585" s="422" t="s">
        <v>2247</v>
      </c>
      <c r="E585" s="432"/>
      <c r="F585" s="377"/>
      <c r="G585" s="377" t="s">
        <v>411</v>
      </c>
      <c r="H585" s="377" t="s">
        <v>1390</v>
      </c>
      <c r="I585" s="442"/>
      <c r="J585" s="442">
        <v>1015326</v>
      </c>
      <c r="K585" s="471">
        <v>0</v>
      </c>
      <c r="L585" s="442">
        <v>0</v>
      </c>
      <c r="M585" s="378">
        <v>1015326</v>
      </c>
      <c r="N585" s="363"/>
      <c r="O585" s="405"/>
      <c r="P585" s="366" t="s">
        <v>1981</v>
      </c>
      <c r="Q585" s="371"/>
    </row>
    <row r="586" spans="1:17" ht="39.950000000000003" customHeight="1">
      <c r="A586">
        <f t="shared" si="51"/>
        <v>1</v>
      </c>
      <c r="B586" s="362">
        <v>2012</v>
      </c>
      <c r="C586" s="362">
        <v>2016</v>
      </c>
      <c r="D586" s="422"/>
      <c r="E586" s="432" t="s">
        <v>1452</v>
      </c>
      <c r="F586" s="361" t="s">
        <v>560</v>
      </c>
      <c r="G586" s="361" t="s">
        <v>561</v>
      </c>
      <c r="H586" s="361" t="s">
        <v>1390</v>
      </c>
      <c r="I586" s="369">
        <v>15724613</v>
      </c>
      <c r="J586" s="369">
        <v>7500000</v>
      </c>
      <c r="K586" s="470">
        <v>2358691.9500000002</v>
      </c>
      <c r="L586" s="369">
        <v>6147058.8200000003</v>
      </c>
      <c r="M586" s="363">
        <v>1352941.1799999997</v>
      </c>
      <c r="N586" s="363">
        <v>8224613</v>
      </c>
      <c r="O586" s="405" t="s">
        <v>2248</v>
      </c>
      <c r="P586" s="375" t="s">
        <v>1786</v>
      </c>
      <c r="Q586" s="371"/>
    </row>
    <row r="587" spans="1:17" ht="39.950000000000003" customHeight="1">
      <c r="A587">
        <f t="shared" si="51"/>
        <v>0</v>
      </c>
      <c r="D587" s="422" t="s">
        <v>562</v>
      </c>
      <c r="E587" s="432"/>
      <c r="F587" s="377" t="s">
        <v>176</v>
      </c>
      <c r="G587" s="377" t="s">
        <v>561</v>
      </c>
      <c r="H587" s="377" t="s">
        <v>1390</v>
      </c>
      <c r="I587" s="442"/>
      <c r="J587" s="442">
        <v>500000</v>
      </c>
      <c r="K587" s="471">
        <v>0</v>
      </c>
      <c r="L587" s="442">
        <v>500000</v>
      </c>
      <c r="M587" s="378">
        <v>0</v>
      </c>
      <c r="N587" s="378"/>
      <c r="O587" s="405"/>
      <c r="P587" s="366"/>
      <c r="Q587" s="371"/>
    </row>
    <row r="588" spans="1:17" ht="39.950000000000003" customHeight="1">
      <c r="A588">
        <f t="shared" si="51"/>
        <v>0</v>
      </c>
      <c r="B588" s="362"/>
      <c r="C588" s="362"/>
      <c r="D588" s="422" t="s">
        <v>563</v>
      </c>
      <c r="E588" s="432"/>
      <c r="F588" s="377" t="s">
        <v>177</v>
      </c>
      <c r="G588" s="377" t="s">
        <v>561</v>
      </c>
      <c r="H588" s="377" t="s">
        <v>1390</v>
      </c>
      <c r="I588" s="442"/>
      <c r="J588" s="442">
        <v>3000000</v>
      </c>
      <c r="K588" s="471">
        <v>0</v>
      </c>
      <c r="L588" s="442">
        <v>3000000</v>
      </c>
      <c r="M588" s="378">
        <v>0</v>
      </c>
      <c r="N588" s="378"/>
      <c r="O588" s="405"/>
      <c r="P588" s="366"/>
      <c r="Q588" s="371"/>
    </row>
    <row r="589" spans="1:17" ht="39.950000000000003" customHeight="1">
      <c r="A589">
        <f t="shared" si="51"/>
        <v>0</v>
      </c>
      <c r="B589" s="362"/>
      <c r="C589" s="362"/>
      <c r="D589" s="422" t="s">
        <v>564</v>
      </c>
      <c r="E589" s="432"/>
      <c r="F589" s="377" t="s">
        <v>178</v>
      </c>
      <c r="G589" s="377" t="s">
        <v>561</v>
      </c>
      <c r="H589" s="377" t="s">
        <v>1390</v>
      </c>
      <c r="I589" s="442"/>
      <c r="J589" s="442">
        <v>1000000</v>
      </c>
      <c r="K589" s="471">
        <v>0</v>
      </c>
      <c r="L589" s="442">
        <v>1000000</v>
      </c>
      <c r="M589" s="378">
        <v>0</v>
      </c>
      <c r="N589" s="378"/>
      <c r="O589" s="405"/>
      <c r="P589" s="366"/>
      <c r="Q589" s="371"/>
    </row>
    <row r="590" spans="1:17" ht="39.950000000000003" customHeight="1">
      <c r="A590">
        <f t="shared" si="51"/>
        <v>0</v>
      </c>
      <c r="B590" s="362"/>
      <c r="C590" s="362"/>
      <c r="D590" s="422" t="s">
        <v>565</v>
      </c>
      <c r="E590" s="432"/>
      <c r="F590" s="377" t="s">
        <v>187</v>
      </c>
      <c r="G590" s="377" t="s">
        <v>561</v>
      </c>
      <c r="H590" s="377" t="s">
        <v>1390</v>
      </c>
      <c r="I590" s="442"/>
      <c r="J590" s="442">
        <v>1000000</v>
      </c>
      <c r="K590" s="471">
        <v>0</v>
      </c>
      <c r="L590" s="442">
        <v>0</v>
      </c>
      <c r="M590" s="378">
        <v>1000000</v>
      </c>
      <c r="N590" s="378"/>
      <c r="O590" s="405" t="s">
        <v>2249</v>
      </c>
      <c r="P590" s="375" t="s">
        <v>2250</v>
      </c>
      <c r="Q590" s="371"/>
    </row>
    <row r="591" spans="1:17" ht="39.950000000000003" customHeight="1">
      <c r="A591">
        <f t="shared" si="51"/>
        <v>0</v>
      </c>
      <c r="B591" s="362"/>
      <c r="C591" s="362"/>
      <c r="D591" s="422" t="s">
        <v>566</v>
      </c>
      <c r="E591" s="432"/>
      <c r="F591" s="377" t="s">
        <v>236</v>
      </c>
      <c r="G591" s="377" t="s">
        <v>561</v>
      </c>
      <c r="H591" s="377" t="s">
        <v>1390</v>
      </c>
      <c r="I591" s="442"/>
      <c r="J591" s="442">
        <v>2000000</v>
      </c>
      <c r="K591" s="471">
        <v>0</v>
      </c>
      <c r="L591" s="442">
        <v>1647058.82</v>
      </c>
      <c r="M591" s="378">
        <v>352941.17999999993</v>
      </c>
      <c r="N591" s="378"/>
      <c r="O591" s="405"/>
      <c r="P591" s="375" t="s">
        <v>2251</v>
      </c>
      <c r="Q591" s="371"/>
    </row>
    <row r="592" spans="1:17" ht="39.950000000000003" customHeight="1">
      <c r="A592">
        <f t="shared" si="51"/>
        <v>1</v>
      </c>
      <c r="B592" s="362">
        <v>2016</v>
      </c>
      <c r="C592" s="362">
        <v>2018</v>
      </c>
      <c r="D592" s="422"/>
      <c r="E592" s="432" t="s">
        <v>1390</v>
      </c>
      <c r="F592" s="361" t="s">
        <v>588</v>
      </c>
      <c r="G592" s="361" t="s">
        <v>589</v>
      </c>
      <c r="H592" s="361" t="s">
        <v>1390</v>
      </c>
      <c r="I592" s="369">
        <v>18150822</v>
      </c>
      <c r="J592" s="369">
        <f>J593+J594</f>
        <v>4695995</v>
      </c>
      <c r="K592" s="470">
        <f>I592*15/100</f>
        <v>2722623.3</v>
      </c>
      <c r="L592" s="369">
        <f>L593+L594</f>
        <v>2701182.6</v>
      </c>
      <c r="M592" s="363">
        <f>J592-L592</f>
        <v>1994812.4</v>
      </c>
      <c r="N592" s="363">
        <v>13454827</v>
      </c>
      <c r="O592" s="405"/>
      <c r="P592" s="366"/>
      <c r="Q592" s="371"/>
    </row>
    <row r="593" spans="1:17" ht="39.950000000000003" customHeight="1">
      <c r="A593">
        <f t="shared" si="51"/>
        <v>0</v>
      </c>
      <c r="D593" s="422" t="s">
        <v>1311</v>
      </c>
      <c r="E593" s="432"/>
      <c r="F593" s="377" t="s">
        <v>176</v>
      </c>
      <c r="G593" s="377" t="s">
        <v>589</v>
      </c>
      <c r="H593" s="377" t="s">
        <v>1390</v>
      </c>
      <c r="I593" s="442"/>
      <c r="J593" s="442">
        <v>1000000</v>
      </c>
      <c r="K593" s="471">
        <v>0</v>
      </c>
      <c r="L593" s="442">
        <v>1000000</v>
      </c>
      <c r="M593" s="378">
        <v>0</v>
      </c>
      <c r="N593" s="363"/>
      <c r="O593" s="405"/>
      <c r="P593" s="366"/>
      <c r="Q593" s="371"/>
    </row>
    <row r="594" spans="1:17" ht="39.950000000000003" customHeight="1">
      <c r="A594">
        <f t="shared" si="51"/>
        <v>0</v>
      </c>
      <c r="B594" s="362"/>
      <c r="C594" s="362"/>
      <c r="D594" s="422" t="s">
        <v>2252</v>
      </c>
      <c r="E594" s="432"/>
      <c r="F594" s="377" t="s">
        <v>177</v>
      </c>
      <c r="G594" s="377" t="s">
        <v>589</v>
      </c>
      <c r="H594" s="377" t="s">
        <v>1390</v>
      </c>
      <c r="I594" s="442"/>
      <c r="J594" s="442">
        <v>3695995</v>
      </c>
      <c r="K594" s="471">
        <v>0</v>
      </c>
      <c r="L594" s="442">
        <v>1701182.6</v>
      </c>
      <c r="M594" s="378">
        <f>J594-L594</f>
        <v>1994812.4</v>
      </c>
      <c r="N594" s="363"/>
      <c r="O594" s="405"/>
      <c r="P594" s="366" t="s">
        <v>2042</v>
      </c>
      <c r="Q594" s="371"/>
    </row>
    <row r="595" spans="1:17" ht="39.950000000000003" customHeight="1">
      <c r="A595">
        <f t="shared" si="51"/>
        <v>1</v>
      </c>
      <c r="B595" s="362">
        <v>2016</v>
      </c>
      <c r="C595" s="362">
        <v>2016</v>
      </c>
      <c r="D595" s="422"/>
      <c r="E595" s="432" t="s">
        <v>1453</v>
      </c>
      <c r="F595" s="361" t="s">
        <v>678</v>
      </c>
      <c r="G595" s="361" t="s">
        <v>679</v>
      </c>
      <c r="H595" s="361" t="s">
        <v>1390</v>
      </c>
      <c r="I595" s="369">
        <v>17856085.52</v>
      </c>
      <c r="J595" s="369">
        <v>1000000</v>
      </c>
      <c r="K595" s="470">
        <v>2678412.8279999997</v>
      </c>
      <c r="L595" s="369">
        <v>999685.19</v>
      </c>
      <c r="M595" s="363">
        <v>314.81000000005588</v>
      </c>
      <c r="N595" s="363">
        <v>16856085.52</v>
      </c>
      <c r="O595" s="405"/>
      <c r="P595" s="406" t="s">
        <v>2203</v>
      </c>
      <c r="Q595" s="371"/>
    </row>
    <row r="596" spans="1:17" ht="39.950000000000003" customHeight="1">
      <c r="A596">
        <f t="shared" si="51"/>
        <v>0</v>
      </c>
      <c r="D596" s="422" t="s">
        <v>680</v>
      </c>
      <c r="E596" s="432"/>
      <c r="F596" s="377" t="s">
        <v>176</v>
      </c>
      <c r="G596" s="377" t="s">
        <v>679</v>
      </c>
      <c r="H596" s="377" t="s">
        <v>1390</v>
      </c>
      <c r="I596" s="442"/>
      <c r="J596" s="442">
        <v>1000000</v>
      </c>
      <c r="K596" s="471">
        <v>0</v>
      </c>
      <c r="L596" s="442">
        <v>999685.19</v>
      </c>
      <c r="M596" s="378">
        <v>314.81000000005588</v>
      </c>
      <c r="N596" s="363"/>
      <c r="O596" s="405"/>
      <c r="P596" s="375" t="s">
        <v>2253</v>
      </c>
      <c r="Q596" s="371"/>
    </row>
    <row r="597" spans="1:17" ht="39.950000000000003" customHeight="1">
      <c r="A597">
        <f t="shared" si="51"/>
        <v>1</v>
      </c>
      <c r="B597" s="362">
        <v>2016</v>
      </c>
      <c r="C597" s="362">
        <v>2016</v>
      </c>
      <c r="D597" s="422"/>
      <c r="E597" s="432" t="s">
        <v>2254</v>
      </c>
      <c r="F597" s="361" t="s">
        <v>717</v>
      </c>
      <c r="G597" s="361" t="s">
        <v>718</v>
      </c>
      <c r="H597" s="361" t="s">
        <v>1390</v>
      </c>
      <c r="I597" s="369">
        <v>7577470</v>
      </c>
      <c r="J597" s="369">
        <v>1000000</v>
      </c>
      <c r="K597" s="470">
        <v>1136620.5</v>
      </c>
      <c r="L597" s="369">
        <v>900000.42</v>
      </c>
      <c r="M597" s="363">
        <v>99999.579999999958</v>
      </c>
      <c r="N597" s="363">
        <v>6577470</v>
      </c>
      <c r="O597" s="405" t="s">
        <v>1914</v>
      </c>
      <c r="P597" s="366"/>
      <c r="Q597" s="371"/>
    </row>
    <row r="598" spans="1:17" ht="39.950000000000003" customHeight="1">
      <c r="A598">
        <f t="shared" si="51"/>
        <v>0</v>
      </c>
      <c r="B598" s="362"/>
      <c r="C598" s="362"/>
      <c r="D598" s="422" t="s">
        <v>1272</v>
      </c>
      <c r="E598" s="432"/>
      <c r="F598" s="377" t="s">
        <v>176</v>
      </c>
      <c r="G598" s="377" t="s">
        <v>718</v>
      </c>
      <c r="H598" s="377" t="s">
        <v>1390</v>
      </c>
      <c r="I598" s="442"/>
      <c r="J598" s="442">
        <v>1000000</v>
      </c>
      <c r="K598" s="471">
        <v>0</v>
      </c>
      <c r="L598" s="442">
        <v>900000.42</v>
      </c>
      <c r="M598" s="378">
        <v>99999.579999999958</v>
      </c>
      <c r="N598" s="363"/>
      <c r="O598" s="405"/>
      <c r="P598" s="375" t="s">
        <v>2255</v>
      </c>
      <c r="Q598" s="371"/>
    </row>
    <row r="599" spans="1:17" ht="39.950000000000003" customHeight="1">
      <c r="A599">
        <f t="shared" si="51"/>
        <v>1</v>
      </c>
      <c r="B599" s="362">
        <v>2015</v>
      </c>
      <c r="C599" s="362">
        <v>2018</v>
      </c>
      <c r="D599" s="422"/>
      <c r="E599" s="432" t="s">
        <v>1568</v>
      </c>
      <c r="F599" s="361" t="s">
        <v>2256</v>
      </c>
      <c r="G599" s="361" t="s">
        <v>762</v>
      </c>
      <c r="H599" s="361" t="s">
        <v>1390</v>
      </c>
      <c r="I599" s="369">
        <v>22539034</v>
      </c>
      <c r="J599" s="369">
        <f>J600+J601+J602+J603+J604</f>
        <v>8129049</v>
      </c>
      <c r="K599" s="470">
        <f>I599*15/100</f>
        <v>3380855.1</v>
      </c>
      <c r="L599" s="369">
        <f>L600+L601+L602+L603+L604</f>
        <v>7702323.0800000001</v>
      </c>
      <c r="M599" s="363">
        <f>J599-L599</f>
        <v>426725.91999999993</v>
      </c>
      <c r="N599" s="363">
        <f>I599-J599</f>
        <v>14409985</v>
      </c>
      <c r="O599" s="405" t="s">
        <v>2257</v>
      </c>
      <c r="P599" s="366"/>
      <c r="Q599" s="371"/>
    </row>
    <row r="600" spans="1:17" ht="39.950000000000003" customHeight="1">
      <c r="A600">
        <f t="shared" si="51"/>
        <v>0</v>
      </c>
      <c r="B600" s="362"/>
      <c r="C600" s="362"/>
      <c r="D600" s="422" t="s">
        <v>763</v>
      </c>
      <c r="E600" s="432"/>
      <c r="F600" s="377" t="s">
        <v>176</v>
      </c>
      <c r="G600" s="377" t="s">
        <v>762</v>
      </c>
      <c r="H600" s="377" t="s">
        <v>1390</v>
      </c>
      <c r="I600" s="442"/>
      <c r="J600" s="442">
        <v>1000000</v>
      </c>
      <c r="K600" s="471">
        <v>0</v>
      </c>
      <c r="L600" s="442">
        <v>1000000</v>
      </c>
      <c r="M600" s="378">
        <v>0</v>
      </c>
      <c r="N600" s="363"/>
      <c r="O600" s="405"/>
      <c r="P600" s="366"/>
      <c r="Q600" s="371"/>
    </row>
    <row r="601" spans="1:17" ht="39.950000000000003" customHeight="1">
      <c r="A601">
        <f t="shared" si="51"/>
        <v>0</v>
      </c>
      <c r="B601" s="362"/>
      <c r="C601" s="362"/>
      <c r="D601" s="422" t="s">
        <v>764</v>
      </c>
      <c r="E601" s="432"/>
      <c r="F601" s="377" t="s">
        <v>177</v>
      </c>
      <c r="G601" s="377" t="s">
        <v>762</v>
      </c>
      <c r="H601" s="377" t="s">
        <v>1390</v>
      </c>
      <c r="I601" s="442"/>
      <c r="J601" s="442">
        <v>2000000</v>
      </c>
      <c r="K601" s="471">
        <v>0</v>
      </c>
      <c r="L601" s="442">
        <v>2000000</v>
      </c>
      <c r="M601" s="378">
        <v>0</v>
      </c>
      <c r="N601" s="363"/>
      <c r="O601" s="405"/>
      <c r="P601" s="366"/>
      <c r="Q601" s="371"/>
    </row>
    <row r="602" spans="1:17" ht="39.950000000000003" customHeight="1">
      <c r="A602">
        <f t="shared" si="51"/>
        <v>0</v>
      </c>
      <c r="B602" s="362"/>
      <c r="C602" s="362"/>
      <c r="D602" s="422" t="s">
        <v>1290</v>
      </c>
      <c r="E602" s="432"/>
      <c r="F602" s="377" t="s">
        <v>178</v>
      </c>
      <c r="G602" s="377" t="s">
        <v>762</v>
      </c>
      <c r="H602" s="377" t="s">
        <v>1390</v>
      </c>
      <c r="I602" s="442"/>
      <c r="J602" s="442">
        <v>2000000</v>
      </c>
      <c r="K602" s="471">
        <v>0</v>
      </c>
      <c r="L602" s="442">
        <v>1858700</v>
      </c>
      <c r="M602" s="378">
        <v>141300</v>
      </c>
      <c r="N602" s="363"/>
      <c r="O602" s="405"/>
      <c r="P602" s="375" t="s">
        <v>2258</v>
      </c>
      <c r="Q602" s="371"/>
    </row>
    <row r="603" spans="1:17" ht="39.950000000000003" customHeight="1">
      <c r="A603">
        <f t="shared" si="51"/>
        <v>0</v>
      </c>
      <c r="B603" s="362"/>
      <c r="C603" s="362"/>
      <c r="D603" s="422" t="s">
        <v>765</v>
      </c>
      <c r="E603" s="432"/>
      <c r="F603" s="377" t="s">
        <v>187</v>
      </c>
      <c r="G603" s="377" t="s">
        <v>762</v>
      </c>
      <c r="H603" s="377" t="s">
        <v>1390</v>
      </c>
      <c r="I603" s="442"/>
      <c r="J603" s="442">
        <v>2000000</v>
      </c>
      <c r="K603" s="471">
        <v>0</v>
      </c>
      <c r="L603" s="442">
        <v>1967267.1800000002</v>
      </c>
      <c r="M603" s="378">
        <v>32732.819999999832</v>
      </c>
      <c r="N603" s="363"/>
      <c r="O603" s="405"/>
      <c r="P603" s="375" t="s">
        <v>2259</v>
      </c>
      <c r="Q603" s="371"/>
    </row>
    <row r="604" spans="1:17" ht="39.950000000000003" customHeight="1">
      <c r="A604">
        <f t="shared" si="51"/>
        <v>0</v>
      </c>
      <c r="B604" s="362"/>
      <c r="C604" s="362"/>
      <c r="D604" s="427" t="s">
        <v>2260</v>
      </c>
      <c r="E604" s="432"/>
      <c r="F604" s="377" t="s">
        <v>236</v>
      </c>
      <c r="G604" s="377" t="s">
        <v>762</v>
      </c>
      <c r="H604" s="377" t="s">
        <v>1390</v>
      </c>
      <c r="I604" s="442"/>
      <c r="J604" s="455">
        <v>1129049</v>
      </c>
      <c r="K604" s="471">
        <v>0</v>
      </c>
      <c r="L604" s="442">
        <v>876355.9</v>
      </c>
      <c r="M604" s="378">
        <f>J604-L604</f>
        <v>252693.09999999998</v>
      </c>
      <c r="N604" s="363"/>
      <c r="O604" s="405"/>
      <c r="P604" s="375"/>
      <c r="Q604" s="371"/>
    </row>
    <row r="605" spans="1:17" ht="39.950000000000003" customHeight="1">
      <c r="A605">
        <f t="shared" si="51"/>
        <v>1</v>
      </c>
      <c r="B605" s="362">
        <v>2014</v>
      </c>
      <c r="C605" s="362">
        <v>2019</v>
      </c>
      <c r="D605" s="422"/>
      <c r="E605" s="432" t="s">
        <v>1454</v>
      </c>
      <c r="F605" s="361" t="s">
        <v>1195</v>
      </c>
      <c r="G605" s="361" t="s">
        <v>915</v>
      </c>
      <c r="H605" s="361" t="s">
        <v>1390</v>
      </c>
      <c r="I605" s="369">
        <v>25119899</v>
      </c>
      <c r="J605" s="369">
        <f>J606+J607+J608+J609</f>
        <v>10200000</v>
      </c>
      <c r="K605" s="470">
        <f>I605*15/100</f>
        <v>3767984.85</v>
      </c>
      <c r="L605" s="369">
        <f>L606+L607+L608+L609</f>
        <v>4500000</v>
      </c>
      <c r="M605" s="363">
        <f>J605-L605</f>
        <v>5700000</v>
      </c>
      <c r="N605" s="363">
        <f>I605-J605</f>
        <v>14919899</v>
      </c>
      <c r="O605" s="405"/>
      <c r="P605" s="366"/>
      <c r="Q605" s="376" t="s">
        <v>1778</v>
      </c>
    </row>
    <row r="606" spans="1:17" ht="39.950000000000003" customHeight="1">
      <c r="A606">
        <f t="shared" si="51"/>
        <v>0</v>
      </c>
      <c r="B606" s="362"/>
      <c r="C606" s="362"/>
      <c r="D606" s="422" t="s">
        <v>916</v>
      </c>
      <c r="E606" s="432"/>
      <c r="F606" s="377" t="s">
        <v>176</v>
      </c>
      <c r="G606" s="361" t="s">
        <v>915</v>
      </c>
      <c r="H606" s="361" t="s">
        <v>1390</v>
      </c>
      <c r="I606" s="442"/>
      <c r="J606" s="442">
        <v>500000</v>
      </c>
      <c r="K606" s="470">
        <v>0</v>
      </c>
      <c r="L606" s="442">
        <v>500000</v>
      </c>
      <c r="M606" s="363">
        <v>0</v>
      </c>
      <c r="N606" s="378"/>
      <c r="O606" s="405"/>
      <c r="P606" s="366"/>
      <c r="Q606" s="371"/>
    </row>
    <row r="607" spans="1:17" ht="39.950000000000003" customHeight="1">
      <c r="A607">
        <f t="shared" si="51"/>
        <v>0</v>
      </c>
      <c r="B607" s="362"/>
      <c r="C607" s="362"/>
      <c r="D607" s="422" t="s">
        <v>917</v>
      </c>
      <c r="E607" s="432"/>
      <c r="F607" s="377" t="s">
        <v>177</v>
      </c>
      <c r="G607" s="361" t="s">
        <v>915</v>
      </c>
      <c r="H607" s="361" t="s">
        <v>1390</v>
      </c>
      <c r="I607" s="442"/>
      <c r="J607" s="442">
        <v>2000000</v>
      </c>
      <c r="K607" s="470">
        <v>0</v>
      </c>
      <c r="L607" s="442">
        <v>2000000</v>
      </c>
      <c r="M607" s="363">
        <v>0</v>
      </c>
      <c r="N607" s="378"/>
      <c r="O607" s="405"/>
      <c r="P607" s="366"/>
      <c r="Q607" s="371"/>
    </row>
    <row r="608" spans="1:17" ht="39.950000000000003" customHeight="1">
      <c r="A608">
        <f t="shared" si="51"/>
        <v>0</v>
      </c>
      <c r="B608" s="362"/>
      <c r="C608" s="362"/>
      <c r="D608" s="422" t="s">
        <v>918</v>
      </c>
      <c r="E608" s="432"/>
      <c r="F608" s="377" t="s">
        <v>178</v>
      </c>
      <c r="G608" s="361" t="s">
        <v>915</v>
      </c>
      <c r="H608" s="361" t="s">
        <v>1390</v>
      </c>
      <c r="I608" s="442"/>
      <c r="J608" s="442">
        <v>2000000</v>
      </c>
      <c r="K608" s="470">
        <v>0</v>
      </c>
      <c r="L608" s="442">
        <v>2000000</v>
      </c>
      <c r="M608" s="363">
        <f>J608-L608</f>
        <v>0</v>
      </c>
      <c r="N608" s="378"/>
      <c r="O608" s="405"/>
      <c r="P608" s="366"/>
      <c r="Q608" s="371"/>
    </row>
    <row r="609" spans="1:17" ht="39.950000000000003" customHeight="1">
      <c r="A609">
        <f t="shared" si="51"/>
        <v>0</v>
      </c>
      <c r="B609" s="362"/>
      <c r="C609" s="362"/>
      <c r="D609" s="422" t="s">
        <v>2261</v>
      </c>
      <c r="E609" s="432"/>
      <c r="F609" s="377" t="s">
        <v>187</v>
      </c>
      <c r="G609" s="361" t="s">
        <v>915</v>
      </c>
      <c r="H609" s="361" t="s">
        <v>1390</v>
      </c>
      <c r="I609" s="442"/>
      <c r="J609" s="442">
        <v>5700000</v>
      </c>
      <c r="K609" s="470">
        <v>0</v>
      </c>
      <c r="L609" s="442">
        <v>0</v>
      </c>
      <c r="M609" s="363">
        <f>J609-L609</f>
        <v>5700000</v>
      </c>
      <c r="N609" s="378"/>
      <c r="O609" s="405"/>
      <c r="P609" s="366"/>
      <c r="Q609" s="371"/>
    </row>
    <row r="610" spans="1:17" ht="39.950000000000003" customHeight="1">
      <c r="A610">
        <f t="shared" si="51"/>
        <v>1</v>
      </c>
      <c r="B610" s="362">
        <v>2014</v>
      </c>
      <c r="C610" s="362">
        <v>2016</v>
      </c>
      <c r="D610" s="422"/>
      <c r="E610" s="432" t="s">
        <v>1569</v>
      </c>
      <c r="F610" s="361" t="s">
        <v>2262</v>
      </c>
      <c r="G610" s="361" t="s">
        <v>1077</v>
      </c>
      <c r="H610" s="361" t="s">
        <v>1390</v>
      </c>
      <c r="I610" s="369">
        <v>8241717</v>
      </c>
      <c r="J610" s="369">
        <v>7434842</v>
      </c>
      <c r="K610" s="470">
        <v>1236257.55</v>
      </c>
      <c r="L610" s="369">
        <v>4495179.42</v>
      </c>
      <c r="M610" s="363">
        <v>2939662.58</v>
      </c>
      <c r="N610" s="363">
        <v>806875</v>
      </c>
      <c r="O610" s="405" t="s">
        <v>2263</v>
      </c>
      <c r="P610" s="366"/>
      <c r="Q610" s="376" t="s">
        <v>2264</v>
      </c>
    </row>
    <row r="611" spans="1:17" ht="39.950000000000003" customHeight="1">
      <c r="A611">
        <f t="shared" si="51"/>
        <v>0</v>
      </c>
      <c r="B611" s="362"/>
      <c r="C611" s="362"/>
      <c r="D611" s="422" t="s">
        <v>1078</v>
      </c>
      <c r="E611" s="432"/>
      <c r="F611" s="377" t="s">
        <v>176</v>
      </c>
      <c r="G611" s="377" t="s">
        <v>1077</v>
      </c>
      <c r="H611" s="377" t="s">
        <v>1390</v>
      </c>
      <c r="I611" s="442"/>
      <c r="J611" s="442">
        <v>1000000</v>
      </c>
      <c r="K611" s="471">
        <v>0</v>
      </c>
      <c r="L611" s="442">
        <v>1000000</v>
      </c>
      <c r="M611" s="378">
        <v>0</v>
      </c>
      <c r="N611" s="378"/>
      <c r="O611" s="405"/>
      <c r="P611" s="366"/>
      <c r="Q611" s="371"/>
    </row>
    <row r="612" spans="1:17" ht="39.950000000000003" customHeight="1">
      <c r="A612">
        <f t="shared" si="51"/>
        <v>0</v>
      </c>
      <c r="B612" s="362"/>
      <c r="C612" s="362"/>
      <c r="D612" s="422" t="s">
        <v>1079</v>
      </c>
      <c r="E612" s="432"/>
      <c r="F612" s="377" t="s">
        <v>177</v>
      </c>
      <c r="G612" s="377" t="s">
        <v>1077</v>
      </c>
      <c r="H612" s="377" t="s">
        <v>1390</v>
      </c>
      <c r="I612" s="442"/>
      <c r="J612" s="442">
        <v>1000000</v>
      </c>
      <c r="K612" s="471">
        <v>0</v>
      </c>
      <c r="L612" s="442">
        <v>1000000</v>
      </c>
      <c r="M612" s="378">
        <v>0</v>
      </c>
      <c r="N612" s="378"/>
      <c r="O612" s="405"/>
      <c r="P612" s="366"/>
      <c r="Q612" s="371"/>
    </row>
    <row r="613" spans="1:17" ht="39.950000000000003" customHeight="1">
      <c r="A613">
        <f t="shared" si="51"/>
        <v>0</v>
      </c>
      <c r="B613" s="362"/>
      <c r="C613" s="362"/>
      <c r="D613" s="422" t="s">
        <v>1080</v>
      </c>
      <c r="E613" s="432"/>
      <c r="F613" s="377" t="s">
        <v>178</v>
      </c>
      <c r="G613" s="377" t="s">
        <v>1077</v>
      </c>
      <c r="H613" s="377" t="s">
        <v>1390</v>
      </c>
      <c r="I613" s="442"/>
      <c r="J613" s="442">
        <v>1000000</v>
      </c>
      <c r="K613" s="471">
        <v>0</v>
      </c>
      <c r="L613" s="442">
        <v>1000000</v>
      </c>
      <c r="M613" s="378">
        <v>0</v>
      </c>
      <c r="N613" s="378"/>
      <c r="O613" s="405"/>
      <c r="P613" s="366"/>
      <c r="Q613" s="371"/>
    </row>
    <row r="614" spans="1:17" ht="39.950000000000003" customHeight="1">
      <c r="A614">
        <f t="shared" si="51"/>
        <v>0</v>
      </c>
      <c r="B614" s="362"/>
      <c r="C614" s="362"/>
      <c r="D614" s="422" t="s">
        <v>1081</v>
      </c>
      <c r="E614" s="432"/>
      <c r="F614" s="377" t="s">
        <v>187</v>
      </c>
      <c r="G614" s="377" t="s">
        <v>1077</v>
      </c>
      <c r="H614" s="377" t="s">
        <v>1390</v>
      </c>
      <c r="I614" s="442"/>
      <c r="J614" s="442">
        <v>2000000</v>
      </c>
      <c r="K614" s="471">
        <v>0</v>
      </c>
      <c r="L614" s="442">
        <v>1495179.42</v>
      </c>
      <c r="M614" s="378">
        <v>504820.58000000007</v>
      </c>
      <c r="N614" s="378"/>
      <c r="O614" s="405"/>
      <c r="P614" s="366"/>
      <c r="Q614" s="371"/>
    </row>
    <row r="615" spans="1:17" ht="39.950000000000003" customHeight="1">
      <c r="A615">
        <f t="shared" si="51"/>
        <v>0</v>
      </c>
      <c r="B615" s="362"/>
      <c r="C615" s="362"/>
      <c r="D615" s="422" t="s">
        <v>1210</v>
      </c>
      <c r="E615" s="432"/>
      <c r="F615" s="377" t="s">
        <v>236</v>
      </c>
      <c r="G615" s="377" t="s">
        <v>1077</v>
      </c>
      <c r="H615" s="377" t="s">
        <v>1390</v>
      </c>
      <c r="I615" s="442"/>
      <c r="J615" s="442">
        <v>2434842</v>
      </c>
      <c r="K615" s="471">
        <v>0</v>
      </c>
      <c r="L615" s="442">
        <v>0</v>
      </c>
      <c r="M615" s="378">
        <v>2434842</v>
      </c>
      <c r="N615" s="378"/>
      <c r="O615" s="405"/>
      <c r="P615" s="366" t="s">
        <v>2042</v>
      </c>
      <c r="Q615" s="371"/>
    </row>
    <row r="616" spans="1:17" ht="39.950000000000003" customHeight="1">
      <c r="A616">
        <f t="shared" si="51"/>
        <v>1</v>
      </c>
      <c r="B616" s="362">
        <v>2013</v>
      </c>
      <c r="C616" s="362">
        <v>2016</v>
      </c>
      <c r="D616" s="422"/>
      <c r="E616" s="432" t="s">
        <v>1570</v>
      </c>
      <c r="F616" s="361" t="s">
        <v>1116</v>
      </c>
      <c r="G616" s="361" t="s">
        <v>1117</v>
      </c>
      <c r="H616" s="361" t="s">
        <v>1390</v>
      </c>
      <c r="I616" s="369">
        <v>22995494</v>
      </c>
      <c r="J616" s="369">
        <v>3500000</v>
      </c>
      <c r="K616" s="470">
        <v>3449324.1</v>
      </c>
      <c r="L616" s="369">
        <v>3500000</v>
      </c>
      <c r="M616" s="363">
        <v>0</v>
      </c>
      <c r="N616" s="363">
        <v>19495494</v>
      </c>
      <c r="O616" s="405" t="s">
        <v>2265</v>
      </c>
      <c r="P616" s="375" t="s">
        <v>1786</v>
      </c>
      <c r="Q616" s="371"/>
    </row>
    <row r="617" spans="1:17" ht="39.950000000000003" customHeight="1">
      <c r="A617">
        <f t="shared" si="51"/>
        <v>0</v>
      </c>
      <c r="B617" s="362"/>
      <c r="C617" s="362"/>
      <c r="D617" s="422" t="s">
        <v>1118</v>
      </c>
      <c r="E617" s="432"/>
      <c r="F617" s="377" t="s">
        <v>176</v>
      </c>
      <c r="G617" s="377" t="s">
        <v>1117</v>
      </c>
      <c r="H617" s="377" t="s">
        <v>1390</v>
      </c>
      <c r="I617" s="442"/>
      <c r="J617" s="442">
        <v>500000</v>
      </c>
      <c r="K617" s="471">
        <v>0</v>
      </c>
      <c r="L617" s="442">
        <v>500000</v>
      </c>
      <c r="M617" s="378">
        <v>0</v>
      </c>
      <c r="N617" s="378"/>
      <c r="O617" s="405" t="s">
        <v>2266</v>
      </c>
      <c r="P617" s="366"/>
      <c r="Q617" s="371"/>
    </row>
    <row r="618" spans="1:17" ht="39.950000000000003" customHeight="1">
      <c r="A618">
        <f t="shared" si="51"/>
        <v>0</v>
      </c>
      <c r="B618" s="362"/>
      <c r="C618" s="362"/>
      <c r="D618" s="422" t="s">
        <v>1119</v>
      </c>
      <c r="E618" s="432"/>
      <c r="F618" s="377" t="s">
        <v>177</v>
      </c>
      <c r="G618" s="377" t="s">
        <v>1117</v>
      </c>
      <c r="H618" s="377" t="s">
        <v>1390</v>
      </c>
      <c r="I618" s="442"/>
      <c r="J618" s="442">
        <v>2000000</v>
      </c>
      <c r="K618" s="471">
        <v>0</v>
      </c>
      <c r="L618" s="442">
        <v>2000000</v>
      </c>
      <c r="M618" s="378">
        <v>0</v>
      </c>
      <c r="N618" s="378"/>
      <c r="O618" s="405"/>
      <c r="P618" s="366"/>
      <c r="Q618" s="371"/>
    </row>
    <row r="619" spans="1:17" ht="39.950000000000003" customHeight="1">
      <c r="A619">
        <f t="shared" si="51"/>
        <v>0</v>
      </c>
      <c r="B619" s="362"/>
      <c r="C619" s="362"/>
      <c r="D619" s="422" t="s">
        <v>1205</v>
      </c>
      <c r="E619" s="432"/>
      <c r="F619" s="377" t="s">
        <v>178</v>
      </c>
      <c r="G619" s="377" t="s">
        <v>1117</v>
      </c>
      <c r="H619" s="377" t="s">
        <v>1390</v>
      </c>
      <c r="I619" s="442"/>
      <c r="J619" s="442">
        <v>1000000</v>
      </c>
      <c r="K619" s="471">
        <v>0</v>
      </c>
      <c r="L619" s="442">
        <v>1000000</v>
      </c>
      <c r="M619" s="378">
        <v>0</v>
      </c>
      <c r="N619" s="378"/>
      <c r="O619" s="405"/>
      <c r="P619" s="366"/>
      <c r="Q619" s="371"/>
    </row>
    <row r="620" spans="1:17" ht="39.950000000000003" customHeight="1">
      <c r="A620">
        <f t="shared" si="51"/>
        <v>1</v>
      </c>
      <c r="B620" s="362">
        <v>2013</v>
      </c>
      <c r="C620" s="362">
        <v>2019</v>
      </c>
      <c r="D620" s="422"/>
      <c r="E620" s="432" t="s">
        <v>1571</v>
      </c>
      <c r="F620" s="361" t="s">
        <v>1126</v>
      </c>
      <c r="G620" s="361" t="s">
        <v>1127</v>
      </c>
      <c r="H620" s="361" t="s">
        <v>1390</v>
      </c>
      <c r="I620" s="369">
        <v>34955861</v>
      </c>
      <c r="J620" s="369">
        <f>J621+J622+J623+J624+J625</f>
        <v>25000000</v>
      </c>
      <c r="K620" s="470">
        <v>5243379.1500000004</v>
      </c>
      <c r="L620" s="369">
        <f>L621+L622+L623+L624+L625</f>
        <v>18546061</v>
      </c>
      <c r="M620" s="363">
        <f>J620-L620</f>
        <v>6453939</v>
      </c>
      <c r="N620" s="363">
        <f>I620-J620</f>
        <v>9955861</v>
      </c>
      <c r="O620" s="405" t="s">
        <v>2267</v>
      </c>
      <c r="P620" s="406" t="s">
        <v>2203</v>
      </c>
      <c r="Q620" s="371"/>
    </row>
    <row r="621" spans="1:17" ht="39.950000000000003" customHeight="1">
      <c r="A621">
        <f t="shared" si="51"/>
        <v>0</v>
      </c>
      <c r="B621" s="362"/>
      <c r="C621" s="362"/>
      <c r="D621" s="422" t="s">
        <v>1128</v>
      </c>
      <c r="E621" s="432"/>
      <c r="F621" s="377" t="s">
        <v>176</v>
      </c>
      <c r="G621" s="377" t="s">
        <v>1127</v>
      </c>
      <c r="H621" s="377" t="s">
        <v>1390</v>
      </c>
      <c r="I621" s="442"/>
      <c r="J621" s="442">
        <v>3000000</v>
      </c>
      <c r="K621" s="471">
        <v>0</v>
      </c>
      <c r="L621" s="442">
        <v>3000000</v>
      </c>
      <c r="M621" s="378">
        <v>0</v>
      </c>
      <c r="N621" s="378"/>
      <c r="O621" s="405"/>
      <c r="P621" s="366"/>
      <c r="Q621" s="371"/>
    </row>
    <row r="622" spans="1:17" ht="39.950000000000003" customHeight="1">
      <c r="A622">
        <f t="shared" si="51"/>
        <v>0</v>
      </c>
      <c r="B622" s="362"/>
      <c r="C622" s="362"/>
      <c r="D622" s="422" t="s">
        <v>1129</v>
      </c>
      <c r="E622" s="432"/>
      <c r="F622" s="377" t="s">
        <v>177</v>
      </c>
      <c r="G622" s="377" t="s">
        <v>1127</v>
      </c>
      <c r="H622" s="377" t="s">
        <v>1390</v>
      </c>
      <c r="I622" s="442"/>
      <c r="J622" s="442">
        <v>16000000</v>
      </c>
      <c r="K622" s="471">
        <v>0</v>
      </c>
      <c r="L622" s="442">
        <v>15546061</v>
      </c>
      <c r="M622" s="378">
        <v>453939</v>
      </c>
      <c r="N622" s="378"/>
      <c r="O622" s="405"/>
      <c r="P622" s="406" t="s">
        <v>2268</v>
      </c>
      <c r="Q622" s="371"/>
    </row>
    <row r="623" spans="1:17" ht="39.950000000000003" customHeight="1">
      <c r="A623">
        <f t="shared" si="51"/>
        <v>0</v>
      </c>
      <c r="B623" s="362"/>
      <c r="C623" s="362"/>
      <c r="D623" s="422" t="s">
        <v>1130</v>
      </c>
      <c r="E623" s="432"/>
      <c r="F623" s="377" t="s">
        <v>178</v>
      </c>
      <c r="G623" s="377" t="s">
        <v>1127</v>
      </c>
      <c r="H623" s="377" t="s">
        <v>1390</v>
      </c>
      <c r="I623" s="442"/>
      <c r="J623" s="442">
        <v>3000000</v>
      </c>
      <c r="K623" s="471">
        <v>0</v>
      </c>
      <c r="L623" s="442">
        <v>0</v>
      </c>
      <c r="M623" s="378">
        <v>3000000</v>
      </c>
      <c r="N623" s="378"/>
      <c r="O623" s="405"/>
      <c r="P623" s="366" t="s">
        <v>2269</v>
      </c>
      <c r="Q623" s="371"/>
    </row>
    <row r="624" spans="1:17" ht="39.950000000000003" customHeight="1">
      <c r="A624">
        <f t="shared" si="51"/>
        <v>0</v>
      </c>
      <c r="B624" s="362"/>
      <c r="C624" s="362"/>
      <c r="D624" s="422" t="s">
        <v>1203</v>
      </c>
      <c r="E624" s="432"/>
      <c r="F624" s="377" t="s">
        <v>187</v>
      </c>
      <c r="G624" s="377" t="s">
        <v>1127</v>
      </c>
      <c r="H624" s="377" t="s">
        <v>1390</v>
      </c>
      <c r="I624" s="442"/>
      <c r="J624" s="442">
        <v>2000000</v>
      </c>
      <c r="K624" s="471">
        <v>0</v>
      </c>
      <c r="L624" s="442">
        <v>0</v>
      </c>
      <c r="M624" s="378">
        <v>2000000</v>
      </c>
      <c r="N624" s="378"/>
      <c r="O624" s="405"/>
      <c r="P624" s="366"/>
      <c r="Q624" s="371"/>
    </row>
    <row r="625" spans="1:17" ht="39.950000000000003" customHeight="1">
      <c r="A625">
        <f t="shared" si="51"/>
        <v>0</v>
      </c>
      <c r="B625" s="362"/>
      <c r="C625" s="362"/>
      <c r="D625" s="422" t="s">
        <v>2270</v>
      </c>
      <c r="E625" s="432"/>
      <c r="F625" s="377" t="s">
        <v>236</v>
      </c>
      <c r="G625" s="377" t="s">
        <v>1127</v>
      </c>
      <c r="H625" s="377" t="s">
        <v>1390</v>
      </c>
      <c r="I625" s="442"/>
      <c r="J625" s="442">
        <v>1000000</v>
      </c>
      <c r="K625" s="471">
        <v>0</v>
      </c>
      <c r="L625" s="442">
        <v>0</v>
      </c>
      <c r="M625" s="378">
        <f t="shared" ref="M625:M629" si="52">J625-L625</f>
        <v>1000000</v>
      </c>
      <c r="N625" s="378"/>
      <c r="O625" s="405"/>
      <c r="P625" s="366"/>
      <c r="Q625" s="371"/>
    </row>
    <row r="626" spans="1:17" ht="39.950000000000003" customHeight="1">
      <c r="A626">
        <f t="shared" si="51"/>
        <v>1</v>
      </c>
      <c r="B626" s="362">
        <v>2013</v>
      </c>
      <c r="C626" s="362">
        <v>2014</v>
      </c>
      <c r="D626" s="422"/>
      <c r="E626" s="432" t="s">
        <v>2271</v>
      </c>
      <c r="F626" s="361" t="s">
        <v>2272</v>
      </c>
      <c r="G626" s="361" t="s">
        <v>2273</v>
      </c>
      <c r="H626" s="361" t="s">
        <v>1390</v>
      </c>
      <c r="I626" s="369">
        <v>3922381</v>
      </c>
      <c r="J626" s="369">
        <f>J627+J628</f>
        <v>3500000</v>
      </c>
      <c r="K626" s="470">
        <f>I626*15/100</f>
        <v>588357.15</v>
      </c>
      <c r="L626" s="369">
        <f>L627+L628</f>
        <v>1781501.07</v>
      </c>
      <c r="M626" s="363">
        <f t="shared" si="52"/>
        <v>1718498.93</v>
      </c>
      <c r="N626" s="363">
        <f>I626-J626</f>
        <v>422381</v>
      </c>
      <c r="O626" s="405"/>
      <c r="P626" s="366"/>
      <c r="Q626" s="376"/>
    </row>
    <row r="627" spans="1:17" ht="39.950000000000003" customHeight="1">
      <c r="A627">
        <f t="shared" si="51"/>
        <v>0</v>
      </c>
      <c r="B627" s="362"/>
      <c r="C627" s="362"/>
      <c r="D627" s="422" t="s">
        <v>2274</v>
      </c>
      <c r="E627" s="432"/>
      <c r="F627" s="377" t="s">
        <v>176</v>
      </c>
      <c r="G627" s="377" t="s">
        <v>2273</v>
      </c>
      <c r="H627" s="377" t="s">
        <v>1390</v>
      </c>
      <c r="I627" s="442"/>
      <c r="J627" s="442">
        <v>1500000</v>
      </c>
      <c r="K627" s="471">
        <v>0</v>
      </c>
      <c r="L627" s="442">
        <v>1500000</v>
      </c>
      <c r="M627" s="378">
        <f t="shared" si="52"/>
        <v>0</v>
      </c>
      <c r="N627" s="378"/>
      <c r="O627" s="405"/>
      <c r="P627" s="366"/>
      <c r="Q627" s="371"/>
    </row>
    <row r="628" spans="1:17" ht="39.950000000000003" customHeight="1">
      <c r="A628">
        <f t="shared" si="51"/>
        <v>0</v>
      </c>
      <c r="B628" s="362"/>
      <c r="C628" s="362"/>
      <c r="D628" s="422" t="s">
        <v>2275</v>
      </c>
      <c r="E628" s="432"/>
      <c r="F628" s="377" t="s">
        <v>177</v>
      </c>
      <c r="G628" s="377" t="s">
        <v>2273</v>
      </c>
      <c r="H628" s="377" t="s">
        <v>1390</v>
      </c>
      <c r="I628" s="442"/>
      <c r="J628" s="442">
        <v>2000000</v>
      </c>
      <c r="K628" s="471">
        <v>0</v>
      </c>
      <c r="L628" s="442">
        <v>281501.07</v>
      </c>
      <c r="M628" s="378">
        <f t="shared" si="52"/>
        <v>1718498.93</v>
      </c>
      <c r="N628" s="378"/>
      <c r="O628" s="405"/>
      <c r="P628" s="375" t="s">
        <v>2276</v>
      </c>
      <c r="Q628" s="371"/>
    </row>
    <row r="629" spans="1:17" ht="39.950000000000003" customHeight="1">
      <c r="A629">
        <f t="shared" si="51"/>
        <v>1</v>
      </c>
      <c r="B629" s="362">
        <v>2019</v>
      </c>
      <c r="C629" s="362">
        <v>2019</v>
      </c>
      <c r="D629" s="422" t="s">
        <v>2277</v>
      </c>
      <c r="E629" s="432" t="s">
        <v>2278</v>
      </c>
      <c r="F629" s="361" t="s">
        <v>2279</v>
      </c>
      <c r="G629" s="361" t="s">
        <v>2280</v>
      </c>
      <c r="H629" s="361" t="s">
        <v>1390</v>
      </c>
      <c r="I629" s="442">
        <v>2933960</v>
      </c>
      <c r="J629" s="442">
        <v>2493866</v>
      </c>
      <c r="K629" s="470">
        <f>I629*15/100</f>
        <v>440094</v>
      </c>
      <c r="L629" s="442">
        <v>0</v>
      </c>
      <c r="M629" s="378">
        <f t="shared" si="52"/>
        <v>2493866</v>
      </c>
      <c r="N629" s="378"/>
      <c r="O629" s="405"/>
      <c r="P629" s="375"/>
      <c r="Q629" s="371"/>
    </row>
    <row r="630" spans="1:17" ht="39.950000000000003" customHeight="1">
      <c r="A630">
        <f t="shared" si="51"/>
        <v>1</v>
      </c>
      <c r="B630" s="362">
        <v>2013</v>
      </c>
      <c r="C630" s="362">
        <v>2018</v>
      </c>
      <c r="D630" s="419"/>
      <c r="E630" s="432" t="s">
        <v>1455</v>
      </c>
      <c r="F630" s="361" t="s">
        <v>310</v>
      </c>
      <c r="G630" s="412" t="s">
        <v>71</v>
      </c>
      <c r="H630" s="412" t="s">
        <v>1391</v>
      </c>
      <c r="I630" s="438">
        <v>17507330</v>
      </c>
      <c r="J630" s="367">
        <f>J631+J632+J633+J634+J635+J636</f>
        <v>14000000</v>
      </c>
      <c r="K630" s="470">
        <f>I630*15/100</f>
        <v>2626099.5</v>
      </c>
      <c r="L630" s="367">
        <f>L631+L632+L633+L634+L635+L636</f>
        <v>8876867.379999999</v>
      </c>
      <c r="M630" s="363">
        <f>J630-L630</f>
        <v>5123132.620000001</v>
      </c>
      <c r="N630" s="372">
        <v>3507330</v>
      </c>
      <c r="O630" s="405"/>
      <c r="P630" s="406" t="s">
        <v>2281</v>
      </c>
      <c r="Q630" s="371"/>
    </row>
    <row r="631" spans="1:17" ht="39.950000000000003" customHeight="1">
      <c r="A631">
        <f t="shared" si="51"/>
        <v>0</v>
      </c>
      <c r="B631" s="362"/>
      <c r="C631" s="362"/>
      <c r="D631" s="422" t="s">
        <v>311</v>
      </c>
      <c r="F631" s="377" t="s">
        <v>176</v>
      </c>
      <c r="G631" s="413" t="s">
        <v>71</v>
      </c>
      <c r="H631" s="413" t="s">
        <v>1391</v>
      </c>
      <c r="I631" s="439"/>
      <c r="J631" s="442">
        <v>1000000</v>
      </c>
      <c r="K631" s="471">
        <v>0</v>
      </c>
      <c r="L631" s="442">
        <v>1000000</v>
      </c>
      <c r="M631" s="378">
        <v>0</v>
      </c>
      <c r="N631" s="379"/>
      <c r="O631" s="405"/>
      <c r="P631" s="366"/>
      <c r="Q631" s="371"/>
    </row>
    <row r="632" spans="1:17" ht="39.950000000000003" customHeight="1">
      <c r="A632">
        <f t="shared" si="51"/>
        <v>0</v>
      </c>
      <c r="B632" s="362"/>
      <c r="C632" s="362"/>
      <c r="D632" s="422" t="s">
        <v>312</v>
      </c>
      <c r="E632" s="432"/>
      <c r="F632" s="377" t="s">
        <v>177</v>
      </c>
      <c r="G632" s="413" t="s">
        <v>71</v>
      </c>
      <c r="H632" s="413" t="s">
        <v>1391</v>
      </c>
      <c r="I632" s="439"/>
      <c r="J632" s="442">
        <v>3000000</v>
      </c>
      <c r="K632" s="471">
        <v>0</v>
      </c>
      <c r="L632" s="442">
        <v>3000000</v>
      </c>
      <c r="M632" s="378">
        <v>0</v>
      </c>
      <c r="N632" s="379"/>
      <c r="O632" s="405"/>
      <c r="P632" s="366"/>
      <c r="Q632" s="371"/>
    </row>
    <row r="633" spans="1:17" ht="39.950000000000003" customHeight="1">
      <c r="A633">
        <f t="shared" si="51"/>
        <v>0</v>
      </c>
      <c r="B633" s="362"/>
      <c r="C633" s="362"/>
      <c r="D633" s="422" t="s">
        <v>313</v>
      </c>
      <c r="E633" s="432"/>
      <c r="F633" s="377" t="s">
        <v>178</v>
      </c>
      <c r="G633" s="413" t="s">
        <v>71</v>
      </c>
      <c r="H633" s="413" t="s">
        <v>1391</v>
      </c>
      <c r="I633" s="439"/>
      <c r="J633" s="442">
        <v>2500000</v>
      </c>
      <c r="K633" s="471">
        <v>0</v>
      </c>
      <c r="L633" s="442">
        <v>2125000</v>
      </c>
      <c r="M633" s="378">
        <v>375000</v>
      </c>
      <c r="N633" s="379"/>
      <c r="O633" s="405"/>
      <c r="P633" s="375" t="s">
        <v>2282</v>
      </c>
      <c r="Q633" s="371"/>
    </row>
    <row r="634" spans="1:17" ht="39.950000000000003" customHeight="1">
      <c r="A634">
        <f t="shared" si="51"/>
        <v>0</v>
      </c>
      <c r="B634" s="362"/>
      <c r="C634" s="362"/>
      <c r="D634" s="422" t="s">
        <v>314</v>
      </c>
      <c r="E634" s="432"/>
      <c r="F634" s="377" t="s">
        <v>187</v>
      </c>
      <c r="G634" s="413" t="s">
        <v>71</v>
      </c>
      <c r="H634" s="413" t="s">
        <v>1391</v>
      </c>
      <c r="I634" s="439"/>
      <c r="J634" s="442">
        <v>1500000</v>
      </c>
      <c r="K634" s="471">
        <v>0</v>
      </c>
      <c r="L634" s="442">
        <v>1500000</v>
      </c>
      <c r="M634" s="378">
        <v>0</v>
      </c>
      <c r="N634" s="379"/>
      <c r="O634" s="405"/>
      <c r="P634" s="366"/>
      <c r="Q634" s="371"/>
    </row>
    <row r="635" spans="1:17" ht="39.950000000000003" customHeight="1">
      <c r="A635">
        <f t="shared" si="51"/>
        <v>0</v>
      </c>
      <c r="B635" s="362"/>
      <c r="C635" s="362"/>
      <c r="D635" s="422" t="s">
        <v>113</v>
      </c>
      <c r="E635" s="432"/>
      <c r="F635" s="377" t="s">
        <v>236</v>
      </c>
      <c r="G635" s="413" t="s">
        <v>71</v>
      </c>
      <c r="H635" s="413" t="s">
        <v>1391</v>
      </c>
      <c r="I635" s="439"/>
      <c r="J635" s="442">
        <v>1000000</v>
      </c>
      <c r="K635" s="471">
        <v>0</v>
      </c>
      <c r="L635" s="442">
        <v>642536.85</v>
      </c>
      <c r="M635" s="378">
        <v>357463.15</v>
      </c>
      <c r="N635" s="379"/>
      <c r="O635" s="405"/>
      <c r="P635" s="375" t="s">
        <v>2283</v>
      </c>
      <c r="Q635" s="371"/>
    </row>
    <row r="636" spans="1:17" ht="39.950000000000003" customHeight="1">
      <c r="A636">
        <f t="shared" si="51"/>
        <v>0</v>
      </c>
      <c r="B636" s="362"/>
      <c r="C636" s="362"/>
      <c r="D636" s="422" t="s">
        <v>2284</v>
      </c>
      <c r="E636" s="432"/>
      <c r="F636" s="377" t="s">
        <v>245</v>
      </c>
      <c r="G636" s="413" t="s">
        <v>71</v>
      </c>
      <c r="H636" s="413" t="s">
        <v>1391</v>
      </c>
      <c r="I636" s="439"/>
      <c r="J636" s="442">
        <v>5000000</v>
      </c>
      <c r="K636" s="471">
        <v>0</v>
      </c>
      <c r="L636" s="442">
        <v>609330.53</v>
      </c>
      <c r="M636" s="378">
        <f>J636-L636</f>
        <v>4390669.47</v>
      </c>
      <c r="N636" s="379"/>
      <c r="O636" s="405"/>
      <c r="P636" s="366"/>
      <c r="Q636" s="371"/>
    </row>
    <row r="637" spans="1:17" ht="39.950000000000003" customHeight="1">
      <c r="A637">
        <f t="shared" si="51"/>
        <v>1</v>
      </c>
      <c r="B637" s="362">
        <v>2013</v>
      </c>
      <c r="C637" s="362">
        <v>2016</v>
      </c>
      <c r="D637" s="422"/>
      <c r="E637" s="432" t="s">
        <v>1456</v>
      </c>
      <c r="F637" s="361" t="s">
        <v>866</v>
      </c>
      <c r="G637" s="361" t="s">
        <v>867</v>
      </c>
      <c r="H637" s="361" t="s">
        <v>1391</v>
      </c>
      <c r="I637" s="369">
        <v>11607352</v>
      </c>
      <c r="J637" s="369">
        <v>10014001</v>
      </c>
      <c r="K637" s="470">
        <v>1741102.8</v>
      </c>
      <c r="L637" s="369">
        <v>9327720.0300000012</v>
      </c>
      <c r="M637" s="363">
        <v>686280.96999999881</v>
      </c>
      <c r="N637" s="363">
        <v>1593351</v>
      </c>
      <c r="O637" s="405"/>
      <c r="P637" s="366"/>
      <c r="Q637" s="371"/>
    </row>
    <row r="638" spans="1:17" ht="39.950000000000003" customHeight="1">
      <c r="A638">
        <f t="shared" si="51"/>
        <v>0</v>
      </c>
      <c r="B638" s="362"/>
      <c r="C638" s="362"/>
      <c r="D638" s="422" t="s">
        <v>868</v>
      </c>
      <c r="E638" s="432"/>
      <c r="F638" s="377" t="s">
        <v>176</v>
      </c>
      <c r="G638" s="377" t="s">
        <v>867</v>
      </c>
      <c r="H638" s="377" t="s">
        <v>1391</v>
      </c>
      <c r="I638" s="442"/>
      <c r="J638" s="442">
        <v>500000</v>
      </c>
      <c r="K638" s="471">
        <v>0</v>
      </c>
      <c r="L638" s="442">
        <v>500000</v>
      </c>
      <c r="M638" s="378">
        <v>0</v>
      </c>
      <c r="N638" s="378"/>
      <c r="O638" s="405"/>
      <c r="P638" s="366"/>
      <c r="Q638" s="371"/>
    </row>
    <row r="639" spans="1:17" ht="39.950000000000003" customHeight="1">
      <c r="A639">
        <f t="shared" si="51"/>
        <v>0</v>
      </c>
      <c r="B639" s="362"/>
      <c r="C639" s="362"/>
      <c r="D639" s="422" t="s">
        <v>869</v>
      </c>
      <c r="E639" s="432"/>
      <c r="F639" s="377" t="s">
        <v>177</v>
      </c>
      <c r="G639" s="377" t="s">
        <v>867</v>
      </c>
      <c r="H639" s="377" t="s">
        <v>1391</v>
      </c>
      <c r="I639" s="442"/>
      <c r="J639" s="442">
        <v>3500000</v>
      </c>
      <c r="K639" s="471">
        <v>0</v>
      </c>
      <c r="L639" s="442">
        <v>3500000</v>
      </c>
      <c r="M639" s="378">
        <v>0</v>
      </c>
      <c r="N639" s="378"/>
      <c r="O639" s="405"/>
      <c r="P639" s="366"/>
      <c r="Q639" s="371"/>
    </row>
    <row r="640" spans="1:17" ht="39.950000000000003" customHeight="1">
      <c r="A640">
        <f t="shared" si="51"/>
        <v>0</v>
      </c>
      <c r="B640" s="362"/>
      <c r="C640" s="362"/>
      <c r="D640" s="422" t="s">
        <v>870</v>
      </c>
      <c r="E640" s="432"/>
      <c r="F640" s="377" t="s">
        <v>178</v>
      </c>
      <c r="G640" s="377" t="s">
        <v>867</v>
      </c>
      <c r="H640" s="377" t="s">
        <v>1391</v>
      </c>
      <c r="I640" s="442"/>
      <c r="J640" s="442">
        <v>1000000</v>
      </c>
      <c r="K640" s="471">
        <v>0</v>
      </c>
      <c r="L640" s="442">
        <v>1000000</v>
      </c>
      <c r="M640" s="378">
        <v>0</v>
      </c>
      <c r="N640" s="378"/>
      <c r="O640" s="405"/>
      <c r="P640" s="366"/>
      <c r="Q640" s="371"/>
    </row>
    <row r="641" spans="1:17" ht="39.950000000000003" customHeight="1">
      <c r="A641">
        <f t="shared" si="51"/>
        <v>0</v>
      </c>
      <c r="B641" s="362"/>
      <c r="C641" s="362"/>
      <c r="D641" s="422" t="s">
        <v>871</v>
      </c>
      <c r="E641" s="432"/>
      <c r="F641" s="377" t="s">
        <v>187</v>
      </c>
      <c r="G641" s="377" t="s">
        <v>867</v>
      </c>
      <c r="H641" s="377" t="s">
        <v>1391</v>
      </c>
      <c r="I641" s="442"/>
      <c r="J641" s="442">
        <v>2000000</v>
      </c>
      <c r="K641" s="471">
        <v>0</v>
      </c>
      <c r="L641" s="442">
        <v>2000000</v>
      </c>
      <c r="M641" s="378">
        <v>0</v>
      </c>
      <c r="N641" s="378"/>
      <c r="O641" s="405"/>
      <c r="P641" s="366"/>
      <c r="Q641" s="371"/>
    </row>
    <row r="642" spans="1:17" ht="39.950000000000003" customHeight="1">
      <c r="A642">
        <f t="shared" si="51"/>
        <v>0</v>
      </c>
      <c r="B642" s="362"/>
      <c r="C642" s="362"/>
      <c r="D642" s="422" t="s">
        <v>872</v>
      </c>
      <c r="E642" s="432"/>
      <c r="F642" s="377" t="s">
        <v>236</v>
      </c>
      <c r="G642" s="377" t="s">
        <v>867</v>
      </c>
      <c r="H642" s="377" t="s">
        <v>1391</v>
      </c>
      <c r="I642" s="442"/>
      <c r="J642" s="442">
        <v>2000000</v>
      </c>
      <c r="K642" s="471">
        <v>0</v>
      </c>
      <c r="L642" s="442">
        <v>1521061.39</v>
      </c>
      <c r="M642" s="378">
        <v>478938.6100000001</v>
      </c>
      <c r="N642" s="378"/>
      <c r="O642" s="405" t="s">
        <v>2285</v>
      </c>
      <c r="P642" s="375" t="s">
        <v>2286</v>
      </c>
      <c r="Q642" s="371"/>
    </row>
    <row r="643" spans="1:17" ht="39.950000000000003" customHeight="1">
      <c r="A643">
        <f t="shared" si="51"/>
        <v>0</v>
      </c>
      <c r="B643" s="362"/>
      <c r="C643" s="362"/>
      <c r="D643" s="422" t="s">
        <v>873</v>
      </c>
      <c r="E643" s="432"/>
      <c r="F643" s="377" t="s">
        <v>245</v>
      </c>
      <c r="G643" s="377" t="s">
        <v>867</v>
      </c>
      <c r="H643" s="377" t="s">
        <v>1391</v>
      </c>
      <c r="I643" s="442"/>
      <c r="J643" s="442">
        <v>1014001</v>
      </c>
      <c r="K643" s="471">
        <v>0</v>
      </c>
      <c r="L643" s="442">
        <v>806658.64</v>
      </c>
      <c r="M643" s="378">
        <v>207342.36</v>
      </c>
      <c r="N643" s="378"/>
      <c r="O643" s="405"/>
      <c r="P643" s="375" t="s">
        <v>2287</v>
      </c>
      <c r="Q643" s="371"/>
    </row>
    <row r="644" spans="1:17" ht="39.950000000000003" customHeight="1">
      <c r="A644">
        <f t="shared" ref="A644:A707" si="53">IF(B644&lt;&gt;0,1,0)</f>
        <v>1</v>
      </c>
      <c r="B644" s="362">
        <v>2014</v>
      </c>
      <c r="C644" s="362">
        <v>2018</v>
      </c>
      <c r="D644" s="422"/>
      <c r="E644" s="432" t="s">
        <v>1458</v>
      </c>
      <c r="F644" s="361" t="s">
        <v>985</v>
      </c>
      <c r="G644" s="361" t="s">
        <v>986</v>
      </c>
      <c r="H644" s="361" t="s">
        <v>1391</v>
      </c>
      <c r="I644" s="369">
        <v>9918222</v>
      </c>
      <c r="J644" s="369">
        <v>4000000</v>
      </c>
      <c r="K644" s="470">
        <v>1487733.3</v>
      </c>
      <c r="L644" s="369">
        <v>3988370.76</v>
      </c>
      <c r="M644" s="363">
        <v>11629.240000000224</v>
      </c>
      <c r="N644" s="363">
        <v>5918222</v>
      </c>
      <c r="O644" s="405" t="s">
        <v>2288</v>
      </c>
      <c r="P644" s="366"/>
      <c r="Q644" s="376" t="s">
        <v>1782</v>
      </c>
    </row>
    <row r="645" spans="1:17" ht="39.950000000000003" customHeight="1">
      <c r="A645">
        <f t="shared" si="53"/>
        <v>0</v>
      </c>
      <c r="B645" s="362"/>
      <c r="C645" s="362"/>
      <c r="D645" s="422" t="s">
        <v>987</v>
      </c>
      <c r="F645" s="377" t="s">
        <v>176</v>
      </c>
      <c r="G645" s="377" t="s">
        <v>986</v>
      </c>
      <c r="H645" s="377" t="s">
        <v>1391</v>
      </c>
      <c r="I645" s="442"/>
      <c r="J645" s="442">
        <v>1000000</v>
      </c>
      <c r="K645" s="471">
        <v>0</v>
      </c>
      <c r="L645" s="442">
        <v>988370.76</v>
      </c>
      <c r="M645" s="378">
        <v>11629.239999999991</v>
      </c>
      <c r="N645" s="378"/>
      <c r="O645" s="405"/>
      <c r="P645" s="366"/>
      <c r="Q645" s="371"/>
    </row>
    <row r="646" spans="1:17" ht="39.950000000000003" customHeight="1">
      <c r="A646">
        <f t="shared" si="53"/>
        <v>0</v>
      </c>
      <c r="B646" s="362"/>
      <c r="C646" s="362"/>
      <c r="D646" s="422" t="s">
        <v>988</v>
      </c>
      <c r="E646" s="432"/>
      <c r="F646" s="377" t="s">
        <v>177</v>
      </c>
      <c r="G646" s="377" t="s">
        <v>986</v>
      </c>
      <c r="H646" s="377" t="s">
        <v>1391</v>
      </c>
      <c r="I646" s="442"/>
      <c r="J646" s="442">
        <v>500000</v>
      </c>
      <c r="K646" s="471">
        <v>0</v>
      </c>
      <c r="L646" s="442">
        <v>500000</v>
      </c>
      <c r="M646" s="378">
        <v>0</v>
      </c>
      <c r="N646" s="378"/>
      <c r="O646" s="405"/>
      <c r="P646" s="366"/>
      <c r="Q646" s="371"/>
    </row>
    <row r="647" spans="1:17" ht="39.950000000000003" customHeight="1">
      <c r="A647">
        <f t="shared" si="53"/>
        <v>0</v>
      </c>
      <c r="B647" s="362"/>
      <c r="C647" s="362"/>
      <c r="D647" s="422" t="s">
        <v>989</v>
      </c>
      <c r="E647" s="432"/>
      <c r="F647" s="377" t="s">
        <v>178</v>
      </c>
      <c r="G647" s="377" t="s">
        <v>986</v>
      </c>
      <c r="H647" s="377" t="s">
        <v>1391</v>
      </c>
      <c r="I647" s="442"/>
      <c r="J647" s="442">
        <v>1000000</v>
      </c>
      <c r="K647" s="471">
        <v>0</v>
      </c>
      <c r="L647" s="442">
        <v>1000000</v>
      </c>
      <c r="M647" s="378">
        <v>0</v>
      </c>
      <c r="N647" s="378"/>
      <c r="O647" s="405"/>
      <c r="P647" s="366"/>
      <c r="Q647" s="371"/>
    </row>
    <row r="648" spans="1:17" ht="39.950000000000003" customHeight="1">
      <c r="A648">
        <f t="shared" si="53"/>
        <v>0</v>
      </c>
      <c r="B648" s="362"/>
      <c r="C648" s="362"/>
      <c r="D648" s="422" t="s">
        <v>1228</v>
      </c>
      <c r="E648" s="432"/>
      <c r="F648" s="377" t="s">
        <v>187</v>
      </c>
      <c r="G648" s="377" t="s">
        <v>986</v>
      </c>
      <c r="H648" s="377" t="s">
        <v>1391</v>
      </c>
      <c r="I648" s="442"/>
      <c r="J648" s="442">
        <v>1500000</v>
      </c>
      <c r="K648" s="471">
        <v>0</v>
      </c>
      <c r="L648" s="442">
        <v>1500000</v>
      </c>
      <c r="M648" s="378">
        <v>0</v>
      </c>
      <c r="N648" s="378"/>
      <c r="O648" s="405"/>
      <c r="P648" s="366"/>
      <c r="Q648" s="371"/>
    </row>
    <row r="649" spans="1:17" ht="39.950000000000003" customHeight="1">
      <c r="A649">
        <f t="shared" si="53"/>
        <v>0</v>
      </c>
      <c r="B649" s="362"/>
      <c r="C649" s="362"/>
      <c r="D649" s="422" t="s">
        <v>2289</v>
      </c>
      <c r="E649" s="432"/>
      <c r="F649" s="377" t="s">
        <v>236</v>
      </c>
      <c r="G649" s="377" t="s">
        <v>986</v>
      </c>
      <c r="H649" s="377" t="s">
        <v>1391</v>
      </c>
      <c r="I649" s="442"/>
      <c r="J649" s="442">
        <v>3000000</v>
      </c>
      <c r="K649" s="471">
        <v>0</v>
      </c>
      <c r="L649" s="442">
        <v>1252446.26</v>
      </c>
      <c r="M649" s="378">
        <v>1747553.74</v>
      </c>
      <c r="N649" s="378"/>
      <c r="O649" s="405"/>
      <c r="P649" s="375" t="s">
        <v>2290</v>
      </c>
      <c r="Q649" s="371"/>
    </row>
    <row r="650" spans="1:17" ht="39.950000000000003" customHeight="1">
      <c r="A650">
        <f t="shared" si="53"/>
        <v>1</v>
      </c>
      <c r="B650" s="362">
        <v>2015</v>
      </c>
      <c r="C650" s="362">
        <v>2016</v>
      </c>
      <c r="D650" s="422"/>
      <c r="E650" s="432" t="s">
        <v>1572</v>
      </c>
      <c r="F650" s="361" t="s">
        <v>1178</v>
      </c>
      <c r="G650" s="361" t="s">
        <v>990</v>
      </c>
      <c r="H650" s="361" t="s">
        <v>1391</v>
      </c>
      <c r="I650" s="369">
        <v>7086220</v>
      </c>
      <c r="J650" s="369">
        <v>3500000</v>
      </c>
      <c r="K650" s="470">
        <v>1062933</v>
      </c>
      <c r="L650" s="369">
        <v>3077401.96</v>
      </c>
      <c r="M650" s="363">
        <v>422598.04000000004</v>
      </c>
      <c r="N650" s="363">
        <v>3586220</v>
      </c>
      <c r="O650" s="405"/>
      <c r="P650" s="366" t="s">
        <v>1782</v>
      </c>
      <c r="Q650" s="371"/>
    </row>
    <row r="651" spans="1:17" ht="39.950000000000003" customHeight="1">
      <c r="A651">
        <f t="shared" si="53"/>
        <v>0</v>
      </c>
      <c r="B651" s="362"/>
      <c r="C651" s="362"/>
      <c r="D651" s="422" t="s">
        <v>991</v>
      </c>
      <c r="E651" s="432"/>
      <c r="F651" s="377" t="s">
        <v>176</v>
      </c>
      <c r="G651" s="377" t="s">
        <v>990</v>
      </c>
      <c r="H651" s="377" t="s">
        <v>1391</v>
      </c>
      <c r="I651" s="442"/>
      <c r="J651" s="442">
        <v>500000</v>
      </c>
      <c r="K651" s="471">
        <v>0</v>
      </c>
      <c r="L651" s="442">
        <v>499999.6</v>
      </c>
      <c r="M651" s="378">
        <v>0.40000000002328306</v>
      </c>
      <c r="N651" s="378"/>
      <c r="O651" s="405"/>
      <c r="P651" s="366"/>
      <c r="Q651" s="371"/>
    </row>
    <row r="652" spans="1:17" ht="39.950000000000003" customHeight="1">
      <c r="A652">
        <f t="shared" si="53"/>
        <v>0</v>
      </c>
      <c r="B652" s="362"/>
      <c r="C652" s="362"/>
      <c r="D652" s="422" t="s">
        <v>1288</v>
      </c>
      <c r="E652" s="432"/>
      <c r="F652" s="377" t="s">
        <v>177</v>
      </c>
      <c r="G652" s="377" t="s">
        <v>990</v>
      </c>
      <c r="H652" s="377" t="s">
        <v>1391</v>
      </c>
      <c r="I652" s="442"/>
      <c r="J652" s="442">
        <v>2000000</v>
      </c>
      <c r="K652" s="471">
        <v>0</v>
      </c>
      <c r="L652" s="442">
        <v>1753917.29</v>
      </c>
      <c r="M652" s="378">
        <v>246082.70999999996</v>
      </c>
      <c r="N652" s="378"/>
      <c r="O652" s="405"/>
      <c r="P652" s="406" t="s">
        <v>1918</v>
      </c>
      <c r="Q652" s="371"/>
    </row>
    <row r="653" spans="1:17" ht="39.950000000000003" customHeight="1">
      <c r="A653">
        <f t="shared" si="53"/>
        <v>0</v>
      </c>
      <c r="B653" s="362"/>
      <c r="C653" s="362"/>
      <c r="D653" s="422" t="s">
        <v>992</v>
      </c>
      <c r="E653" s="432"/>
      <c r="F653" s="377" t="s">
        <v>178</v>
      </c>
      <c r="G653" s="377" t="s">
        <v>990</v>
      </c>
      <c r="H653" s="377" t="s">
        <v>1391</v>
      </c>
      <c r="I653" s="442"/>
      <c r="J653" s="442">
        <v>1000000</v>
      </c>
      <c r="K653" s="471">
        <v>0</v>
      </c>
      <c r="L653" s="442">
        <v>823485.07</v>
      </c>
      <c r="M653" s="378">
        <v>176514.93000000005</v>
      </c>
      <c r="N653" s="378"/>
      <c r="O653" s="405"/>
      <c r="P653" s="375" t="s">
        <v>2145</v>
      </c>
      <c r="Q653" s="371"/>
    </row>
    <row r="654" spans="1:17" ht="39.950000000000003" customHeight="1">
      <c r="A654">
        <f t="shared" si="53"/>
        <v>1</v>
      </c>
      <c r="B654" s="362">
        <v>2013</v>
      </c>
      <c r="C654" s="362">
        <v>2016</v>
      </c>
      <c r="D654" s="422"/>
      <c r="E654" s="432" t="s">
        <v>2291</v>
      </c>
      <c r="F654" s="361" t="s">
        <v>993</v>
      </c>
      <c r="G654" s="361" t="s">
        <v>994</v>
      </c>
      <c r="H654" s="361" t="s">
        <v>1391</v>
      </c>
      <c r="I654" s="369">
        <v>6370632</v>
      </c>
      <c r="J654" s="369">
        <f>J655+J656+J657+J658+J659+J660</f>
        <v>6136360</v>
      </c>
      <c r="K654" s="470">
        <f>I654*15/100</f>
        <v>955594.8</v>
      </c>
      <c r="L654" s="369">
        <f>L655+L656+L657+L658+L659+L660</f>
        <v>5100296.07</v>
      </c>
      <c r="M654" s="363">
        <f>J654-L654</f>
        <v>1036063.9299999997</v>
      </c>
      <c r="N654" s="363"/>
      <c r="O654" s="405"/>
      <c r="P654" s="366"/>
      <c r="Q654" s="376" t="s">
        <v>2292</v>
      </c>
    </row>
    <row r="655" spans="1:17" ht="39.950000000000003" customHeight="1">
      <c r="A655">
        <f t="shared" si="53"/>
        <v>0</v>
      </c>
      <c r="B655" s="362"/>
      <c r="C655" s="362"/>
      <c r="D655" s="422" t="s">
        <v>995</v>
      </c>
      <c r="E655" s="432"/>
      <c r="F655" s="377" t="s">
        <v>176</v>
      </c>
      <c r="G655" s="377" t="s">
        <v>994</v>
      </c>
      <c r="H655" s="377" t="s">
        <v>1391</v>
      </c>
      <c r="I655" s="442"/>
      <c r="J655" s="442">
        <v>500000</v>
      </c>
      <c r="K655" s="471">
        <v>0</v>
      </c>
      <c r="L655" s="442">
        <v>499999.94</v>
      </c>
      <c r="M655" s="378">
        <v>5.9999999997671694E-2</v>
      </c>
      <c r="N655" s="378"/>
      <c r="O655" s="405"/>
      <c r="P655" s="366"/>
      <c r="Q655" s="371"/>
    </row>
    <row r="656" spans="1:17" ht="39.950000000000003" customHeight="1">
      <c r="A656">
        <f t="shared" si="53"/>
        <v>0</v>
      </c>
      <c r="B656" s="362"/>
      <c r="C656" s="362"/>
      <c r="D656" s="422" t="s">
        <v>996</v>
      </c>
      <c r="E656" s="432"/>
      <c r="F656" s="377" t="s">
        <v>177</v>
      </c>
      <c r="G656" s="377" t="s">
        <v>994</v>
      </c>
      <c r="H656" s="377" t="s">
        <v>1391</v>
      </c>
      <c r="I656" s="442"/>
      <c r="J656" s="442">
        <v>1000000</v>
      </c>
      <c r="K656" s="471">
        <v>0</v>
      </c>
      <c r="L656" s="442">
        <v>999998.01</v>
      </c>
      <c r="M656" s="378">
        <v>1.9899999999906868</v>
      </c>
      <c r="N656" s="378"/>
      <c r="O656" s="405"/>
      <c r="P656" s="366"/>
      <c r="Q656" s="371"/>
    </row>
    <row r="657" spans="1:17" ht="39.950000000000003" customHeight="1">
      <c r="A657">
        <f t="shared" si="53"/>
        <v>0</v>
      </c>
      <c r="B657" s="362"/>
      <c r="C657" s="362"/>
      <c r="D657" s="422" t="s">
        <v>997</v>
      </c>
      <c r="E657" s="432"/>
      <c r="F657" s="377" t="s">
        <v>178</v>
      </c>
      <c r="G657" s="377" t="s">
        <v>994</v>
      </c>
      <c r="H657" s="377" t="s">
        <v>1391</v>
      </c>
      <c r="I657" s="442"/>
      <c r="J657" s="442">
        <v>1000000</v>
      </c>
      <c r="K657" s="471">
        <v>0</v>
      </c>
      <c r="L657" s="442">
        <v>1000000</v>
      </c>
      <c r="M657" s="378">
        <v>0</v>
      </c>
      <c r="N657" s="378"/>
      <c r="O657" s="405"/>
      <c r="P657" s="366"/>
      <c r="Q657" s="371"/>
    </row>
    <row r="658" spans="1:17" ht="39.950000000000003" customHeight="1">
      <c r="A658">
        <f t="shared" si="53"/>
        <v>0</v>
      </c>
      <c r="B658" s="362"/>
      <c r="C658" s="362"/>
      <c r="D658" s="422" t="s">
        <v>998</v>
      </c>
      <c r="E658" s="432"/>
      <c r="F658" s="377" t="s">
        <v>187</v>
      </c>
      <c r="G658" s="377" t="s">
        <v>994</v>
      </c>
      <c r="H658" s="377" t="s">
        <v>1391</v>
      </c>
      <c r="I658" s="442"/>
      <c r="J658" s="442">
        <v>1000000</v>
      </c>
      <c r="K658" s="471">
        <v>0</v>
      </c>
      <c r="L658" s="442">
        <v>1000000</v>
      </c>
      <c r="M658" s="378">
        <v>0</v>
      </c>
      <c r="N658" s="378"/>
      <c r="O658" s="405"/>
      <c r="P658" s="366"/>
      <c r="Q658" s="371"/>
    </row>
    <row r="659" spans="1:17" ht="39.950000000000003" customHeight="1">
      <c r="A659">
        <f t="shared" si="53"/>
        <v>0</v>
      </c>
      <c r="B659" s="362"/>
      <c r="C659" s="362"/>
      <c r="D659" s="422" t="s">
        <v>999</v>
      </c>
      <c r="E659" s="432"/>
      <c r="F659" s="377" t="s">
        <v>236</v>
      </c>
      <c r="G659" s="377" t="s">
        <v>994</v>
      </c>
      <c r="H659" s="377" t="s">
        <v>1391</v>
      </c>
      <c r="I659" s="442"/>
      <c r="J659" s="442">
        <v>1000000</v>
      </c>
      <c r="K659" s="471">
        <v>0</v>
      </c>
      <c r="L659" s="442">
        <v>1000000</v>
      </c>
      <c r="M659" s="378">
        <v>0</v>
      </c>
      <c r="N659" s="378"/>
      <c r="O659" s="405"/>
      <c r="P659" s="366"/>
      <c r="Q659" s="371"/>
    </row>
    <row r="660" spans="1:17" ht="39.950000000000003" customHeight="1">
      <c r="A660">
        <f t="shared" si="53"/>
        <v>0</v>
      </c>
      <c r="B660" s="362"/>
      <c r="C660" s="362"/>
      <c r="D660" s="422" t="s">
        <v>1220</v>
      </c>
      <c r="E660" s="432"/>
      <c r="F660" s="377" t="s">
        <v>245</v>
      </c>
      <c r="G660" s="377" t="s">
        <v>994</v>
      </c>
      <c r="H660" s="377" t="s">
        <v>1391</v>
      </c>
      <c r="I660" s="442"/>
      <c r="J660" s="442">
        <v>1636360</v>
      </c>
      <c r="K660" s="471">
        <v>0</v>
      </c>
      <c r="L660" s="442">
        <v>600298.12</v>
      </c>
      <c r="M660" s="378">
        <f>J660-L660</f>
        <v>1036061.88</v>
      </c>
      <c r="N660" s="378"/>
      <c r="O660" s="405"/>
      <c r="P660" s="366"/>
      <c r="Q660" s="371"/>
    </row>
    <row r="661" spans="1:17" ht="39.950000000000003" customHeight="1">
      <c r="A661">
        <f t="shared" si="53"/>
        <v>1</v>
      </c>
      <c r="B661" s="362">
        <v>2013</v>
      </c>
      <c r="C661" s="362">
        <v>2016</v>
      </c>
      <c r="D661" s="422"/>
      <c r="E661" s="432" t="s">
        <v>2293</v>
      </c>
      <c r="F661" s="361" t="s">
        <v>2294</v>
      </c>
      <c r="G661" s="361" t="s">
        <v>1038</v>
      </c>
      <c r="H661" s="361" t="s">
        <v>1391</v>
      </c>
      <c r="I661" s="369">
        <v>9395503</v>
      </c>
      <c r="J661" s="369">
        <v>7000000</v>
      </c>
      <c r="K661" s="470">
        <v>1409325.45</v>
      </c>
      <c r="L661" s="369">
        <v>4372293.6399999997</v>
      </c>
      <c r="M661" s="363">
        <v>2627706.3600000003</v>
      </c>
      <c r="N661" s="363">
        <v>2395503</v>
      </c>
      <c r="O661" s="405"/>
      <c r="P661" s="406"/>
      <c r="Q661" s="376" t="s">
        <v>2295</v>
      </c>
    </row>
    <row r="662" spans="1:17" ht="39.950000000000003" customHeight="1">
      <c r="A662">
        <f t="shared" si="53"/>
        <v>0</v>
      </c>
      <c r="B662" s="362"/>
      <c r="C662" s="362"/>
      <c r="D662" s="422" t="s">
        <v>1039</v>
      </c>
      <c r="E662" s="432"/>
      <c r="F662" s="377" t="s">
        <v>176</v>
      </c>
      <c r="G662" s="377" t="s">
        <v>1038</v>
      </c>
      <c r="H662" s="377" t="s">
        <v>1391</v>
      </c>
      <c r="I662" s="442"/>
      <c r="J662" s="442">
        <v>500000</v>
      </c>
      <c r="K662" s="471">
        <v>0</v>
      </c>
      <c r="L662" s="442">
        <v>499999</v>
      </c>
      <c r="M662" s="378">
        <v>1</v>
      </c>
      <c r="N662" s="378"/>
      <c r="O662" s="405"/>
      <c r="P662" s="366"/>
      <c r="Q662" s="371"/>
    </row>
    <row r="663" spans="1:17" ht="39.950000000000003" customHeight="1">
      <c r="A663">
        <f t="shared" si="53"/>
        <v>0</v>
      </c>
      <c r="B663" s="362"/>
      <c r="C663" s="362"/>
      <c r="D663" s="422" t="s">
        <v>1040</v>
      </c>
      <c r="E663" s="432"/>
      <c r="F663" s="377" t="s">
        <v>177</v>
      </c>
      <c r="G663" s="377" t="s">
        <v>1038</v>
      </c>
      <c r="H663" s="377" t="s">
        <v>1391</v>
      </c>
      <c r="I663" s="442"/>
      <c r="J663" s="442">
        <v>1000000</v>
      </c>
      <c r="K663" s="471">
        <v>0</v>
      </c>
      <c r="L663" s="442">
        <v>999996</v>
      </c>
      <c r="M663" s="378">
        <v>4</v>
      </c>
      <c r="N663" s="378"/>
      <c r="O663" s="405"/>
      <c r="P663" s="366"/>
      <c r="Q663" s="371"/>
    </row>
    <row r="664" spans="1:17" ht="39.950000000000003" customHeight="1">
      <c r="A664">
        <f t="shared" si="53"/>
        <v>0</v>
      </c>
      <c r="B664" s="362"/>
      <c r="C664" s="362"/>
      <c r="D664" s="422" t="s">
        <v>1041</v>
      </c>
      <c r="E664" s="432"/>
      <c r="F664" s="377" t="s">
        <v>178</v>
      </c>
      <c r="G664" s="377" t="s">
        <v>1038</v>
      </c>
      <c r="H664" s="377" t="s">
        <v>1391</v>
      </c>
      <c r="I664" s="442"/>
      <c r="J664" s="442">
        <v>500000</v>
      </c>
      <c r="K664" s="471">
        <v>0</v>
      </c>
      <c r="L664" s="442">
        <v>500000</v>
      </c>
      <c r="M664" s="378">
        <v>0</v>
      </c>
      <c r="N664" s="378"/>
      <c r="O664" s="405"/>
      <c r="P664" s="366"/>
      <c r="Q664" s="371"/>
    </row>
    <row r="665" spans="1:17" ht="39.950000000000003" customHeight="1">
      <c r="A665">
        <f t="shared" si="53"/>
        <v>0</v>
      </c>
      <c r="B665" s="362"/>
      <c r="C665" s="362"/>
      <c r="D665" s="422" t="s">
        <v>1042</v>
      </c>
      <c r="E665" s="432"/>
      <c r="F665" s="377" t="s">
        <v>187</v>
      </c>
      <c r="G665" s="377" t="s">
        <v>1038</v>
      </c>
      <c r="H665" s="377" t="s">
        <v>1391</v>
      </c>
      <c r="I665" s="442"/>
      <c r="J665" s="442">
        <v>1000000</v>
      </c>
      <c r="K665" s="471">
        <v>0</v>
      </c>
      <c r="L665" s="442">
        <v>1000000</v>
      </c>
      <c r="M665" s="378">
        <v>0</v>
      </c>
      <c r="N665" s="378"/>
      <c r="O665" s="405"/>
      <c r="P665" s="366"/>
      <c r="Q665" s="371"/>
    </row>
    <row r="666" spans="1:17" ht="39.950000000000003" customHeight="1">
      <c r="A666">
        <f t="shared" si="53"/>
        <v>0</v>
      </c>
      <c r="B666" s="362"/>
      <c r="C666" s="362"/>
      <c r="D666" s="422" t="s">
        <v>1043</v>
      </c>
      <c r="E666" s="432"/>
      <c r="F666" s="377" t="s">
        <v>236</v>
      </c>
      <c r="G666" s="377" t="s">
        <v>1038</v>
      </c>
      <c r="H666" s="377" t="s">
        <v>1391</v>
      </c>
      <c r="I666" s="442"/>
      <c r="J666" s="442">
        <v>2000000</v>
      </c>
      <c r="K666" s="471">
        <v>0</v>
      </c>
      <c r="L666" s="442">
        <v>1172298.6399999999</v>
      </c>
      <c r="M666" s="378">
        <v>827701.3600000001</v>
      </c>
      <c r="N666" s="378"/>
      <c r="O666" s="405"/>
      <c r="P666" s="375" t="s">
        <v>2145</v>
      </c>
      <c r="Q666" s="371"/>
    </row>
    <row r="667" spans="1:17" ht="39.950000000000003" customHeight="1">
      <c r="A667">
        <f t="shared" si="53"/>
        <v>0</v>
      </c>
      <c r="B667" s="362"/>
      <c r="C667" s="362"/>
      <c r="D667" s="422" t="s">
        <v>1226</v>
      </c>
      <c r="E667" s="432"/>
      <c r="F667" s="377" t="s">
        <v>245</v>
      </c>
      <c r="G667" s="377" t="s">
        <v>1038</v>
      </c>
      <c r="H667" s="377" t="s">
        <v>1391</v>
      </c>
      <c r="I667" s="442"/>
      <c r="J667" s="442">
        <v>2000000</v>
      </c>
      <c r="K667" s="471">
        <v>0</v>
      </c>
      <c r="L667" s="442">
        <v>200000</v>
      </c>
      <c r="M667" s="378">
        <v>1800000</v>
      </c>
      <c r="N667" s="378"/>
      <c r="O667" s="405"/>
      <c r="P667" s="366"/>
      <c r="Q667" s="371"/>
    </row>
    <row r="668" spans="1:17" ht="39.950000000000003" customHeight="1">
      <c r="A668">
        <f t="shared" si="53"/>
        <v>1</v>
      </c>
      <c r="B668" s="362">
        <v>2015</v>
      </c>
      <c r="C668" s="362">
        <v>2018</v>
      </c>
      <c r="D668" s="422"/>
      <c r="E668" s="432" t="s">
        <v>1498</v>
      </c>
      <c r="F668" s="361" t="s">
        <v>1147</v>
      </c>
      <c r="G668" s="361" t="s">
        <v>1148</v>
      </c>
      <c r="H668" s="361" t="s">
        <v>1391</v>
      </c>
      <c r="I668" s="369">
        <v>4664141</v>
      </c>
      <c r="J668" s="369">
        <v>4380995</v>
      </c>
      <c r="K668" s="470">
        <v>699621.15</v>
      </c>
      <c r="L668" s="369">
        <v>2034064.19</v>
      </c>
      <c r="M668" s="363">
        <v>2346930.81</v>
      </c>
      <c r="N668" s="363">
        <v>283146</v>
      </c>
      <c r="O668" s="405" t="s">
        <v>2226</v>
      </c>
      <c r="P668" s="406" t="s">
        <v>2296</v>
      </c>
      <c r="Q668" s="376" t="s">
        <v>1778</v>
      </c>
    </row>
    <row r="669" spans="1:17" ht="39.950000000000003" customHeight="1">
      <c r="A669">
        <f t="shared" si="53"/>
        <v>0</v>
      </c>
      <c r="B669" s="362"/>
      <c r="C669" s="362"/>
      <c r="D669" s="422" t="s">
        <v>1149</v>
      </c>
      <c r="E669" s="432"/>
      <c r="F669" s="377" t="s">
        <v>176</v>
      </c>
      <c r="G669" s="377" t="s">
        <v>1148</v>
      </c>
      <c r="H669" s="377" t="s">
        <v>1391</v>
      </c>
      <c r="I669" s="442"/>
      <c r="J669" s="442">
        <v>2000000</v>
      </c>
      <c r="K669" s="471">
        <v>0</v>
      </c>
      <c r="L669" s="442">
        <v>1210029.8600000001</v>
      </c>
      <c r="M669" s="378">
        <v>789970.1399999999</v>
      </c>
      <c r="N669" s="378"/>
      <c r="O669" s="405"/>
      <c r="P669" s="406"/>
      <c r="Q669" s="371"/>
    </row>
    <row r="670" spans="1:17" ht="39.950000000000003" customHeight="1">
      <c r="A670">
        <f t="shared" si="53"/>
        <v>0</v>
      </c>
      <c r="B670" s="362"/>
      <c r="C670" s="362"/>
      <c r="D670" s="422" t="s">
        <v>1199</v>
      </c>
      <c r="E670" s="432"/>
      <c r="F670" s="377" t="s">
        <v>177</v>
      </c>
      <c r="G670" s="377" t="s">
        <v>1148</v>
      </c>
      <c r="H670" s="377" t="s">
        <v>1391</v>
      </c>
      <c r="I670" s="442"/>
      <c r="J670" s="442">
        <v>1000000</v>
      </c>
      <c r="K670" s="471">
        <v>0</v>
      </c>
      <c r="L670" s="442">
        <v>824034.33</v>
      </c>
      <c r="M670" s="378">
        <v>175965.67000000004</v>
      </c>
      <c r="N670" s="378"/>
      <c r="O670" s="405"/>
      <c r="P670" s="406"/>
      <c r="Q670" s="371"/>
    </row>
    <row r="671" spans="1:17" ht="39.950000000000003" customHeight="1">
      <c r="A671">
        <f t="shared" si="53"/>
        <v>0</v>
      </c>
      <c r="B671" s="362"/>
      <c r="C671" s="362"/>
      <c r="D671" s="422" t="s">
        <v>2297</v>
      </c>
      <c r="E671" s="432"/>
      <c r="F671" s="377" t="s">
        <v>178</v>
      </c>
      <c r="G671" s="377" t="s">
        <v>1148</v>
      </c>
      <c r="H671" s="377" t="s">
        <v>1391</v>
      </c>
      <c r="I671" s="442"/>
      <c r="J671" s="442">
        <v>1380995</v>
      </c>
      <c r="K671" s="471">
        <v>0</v>
      </c>
      <c r="L671" s="442">
        <v>0</v>
      </c>
      <c r="M671" s="378">
        <v>1380995</v>
      </c>
      <c r="N671" s="378"/>
      <c r="O671" s="405"/>
      <c r="P671" s="366"/>
      <c r="Q671" s="371"/>
    </row>
    <row r="672" spans="1:17" ht="39.950000000000003" customHeight="1">
      <c r="A672">
        <f t="shared" si="53"/>
        <v>1</v>
      </c>
      <c r="B672" s="362">
        <v>2017</v>
      </c>
      <c r="C672" s="362">
        <v>2017</v>
      </c>
      <c r="D672" s="422"/>
      <c r="E672" s="432" t="s">
        <v>2298</v>
      </c>
      <c r="F672" s="361" t="s">
        <v>2299</v>
      </c>
      <c r="G672" s="361" t="s">
        <v>2300</v>
      </c>
      <c r="H672" s="361" t="s">
        <v>1392</v>
      </c>
      <c r="I672" s="369">
        <v>2298328.7999999998</v>
      </c>
      <c r="J672" s="369">
        <v>1628760</v>
      </c>
      <c r="K672" s="470">
        <v>344749.32</v>
      </c>
      <c r="L672" s="369">
        <v>162876</v>
      </c>
      <c r="M672" s="363">
        <v>1465884</v>
      </c>
      <c r="N672" s="363"/>
      <c r="O672" s="405"/>
      <c r="P672" s="366"/>
      <c r="Q672" s="371"/>
    </row>
    <row r="673" spans="1:17" ht="39.950000000000003" customHeight="1">
      <c r="A673">
        <f t="shared" si="53"/>
        <v>0</v>
      </c>
      <c r="B673" s="362"/>
      <c r="C673" s="362"/>
      <c r="D673" s="422" t="s">
        <v>2301</v>
      </c>
      <c r="E673" s="432"/>
      <c r="F673" s="361" t="s">
        <v>176</v>
      </c>
      <c r="G673" s="377" t="s">
        <v>2300</v>
      </c>
      <c r="H673" s="377" t="s">
        <v>1392</v>
      </c>
      <c r="I673" s="442"/>
      <c r="J673" s="442">
        <v>1628760</v>
      </c>
      <c r="K673" s="471">
        <v>0</v>
      </c>
      <c r="L673" s="442">
        <v>162876</v>
      </c>
      <c r="M673" s="378">
        <v>1465884</v>
      </c>
      <c r="N673" s="363"/>
      <c r="O673" s="405"/>
      <c r="P673" s="406" t="s">
        <v>2302</v>
      </c>
      <c r="Q673" s="371"/>
    </row>
    <row r="674" spans="1:17" ht="39.950000000000003" customHeight="1">
      <c r="A674">
        <f t="shared" si="53"/>
        <v>1</v>
      </c>
      <c r="B674" s="362">
        <v>2012</v>
      </c>
      <c r="C674" s="362">
        <v>2019</v>
      </c>
      <c r="D674" s="422"/>
      <c r="E674" s="432" t="s">
        <v>1586</v>
      </c>
      <c r="F674" s="361" t="s">
        <v>431</v>
      </c>
      <c r="G674" s="361" t="s">
        <v>432</v>
      </c>
      <c r="H674" s="361" t="s">
        <v>1392</v>
      </c>
      <c r="I674" s="369">
        <v>6597750</v>
      </c>
      <c r="J674" s="369">
        <f>J675+J676+J677+J678+J679+J680</f>
        <v>6820303</v>
      </c>
      <c r="K674" s="470">
        <f>I674*15/100</f>
        <v>989662.5</v>
      </c>
      <c r="L674" s="369">
        <f>L675+L676+L677+L678+L679+L680</f>
        <v>4094730</v>
      </c>
      <c r="M674" s="363">
        <f>J674-L674</f>
        <v>2725573</v>
      </c>
      <c r="N674" s="363"/>
      <c r="O674" s="405" t="s">
        <v>2303</v>
      </c>
      <c r="P674" s="366"/>
      <c r="Q674" s="371" t="s">
        <v>1782</v>
      </c>
    </row>
    <row r="675" spans="1:17" ht="39.950000000000003" customHeight="1">
      <c r="A675">
        <f t="shared" si="53"/>
        <v>0</v>
      </c>
      <c r="B675" s="362"/>
      <c r="C675" s="362"/>
      <c r="D675" s="422" t="s">
        <v>433</v>
      </c>
      <c r="E675" s="432"/>
      <c r="F675" s="377" t="s">
        <v>176</v>
      </c>
      <c r="G675" s="377" t="s">
        <v>432</v>
      </c>
      <c r="H675" s="377" t="s">
        <v>1392</v>
      </c>
      <c r="I675" s="442"/>
      <c r="J675" s="442">
        <v>1000000</v>
      </c>
      <c r="K675" s="471">
        <v>0</v>
      </c>
      <c r="L675" s="442">
        <v>1000000</v>
      </c>
      <c r="M675" s="378">
        <v>0</v>
      </c>
      <c r="N675" s="378"/>
      <c r="O675" s="405"/>
      <c r="P675" s="366"/>
      <c r="Q675" s="371"/>
    </row>
    <row r="676" spans="1:17" ht="39.950000000000003" customHeight="1">
      <c r="A676">
        <f t="shared" si="53"/>
        <v>0</v>
      </c>
      <c r="B676" s="362"/>
      <c r="C676" s="362"/>
      <c r="D676" s="422" t="s">
        <v>434</v>
      </c>
      <c r="E676" s="432"/>
      <c r="F676" s="377" t="s">
        <v>177</v>
      </c>
      <c r="G676" s="377" t="s">
        <v>432</v>
      </c>
      <c r="H676" s="377" t="s">
        <v>1392</v>
      </c>
      <c r="I676" s="442"/>
      <c r="J676" s="442">
        <v>1000000</v>
      </c>
      <c r="K676" s="471">
        <v>0</v>
      </c>
      <c r="L676" s="442">
        <v>1000000</v>
      </c>
      <c r="M676" s="378">
        <v>0</v>
      </c>
      <c r="N676" s="378"/>
      <c r="O676" s="405"/>
      <c r="P676" s="366"/>
      <c r="Q676" s="371"/>
    </row>
    <row r="677" spans="1:17" ht="39.950000000000003" customHeight="1">
      <c r="A677">
        <f t="shared" si="53"/>
        <v>0</v>
      </c>
      <c r="B677" s="362"/>
      <c r="C677" s="362"/>
      <c r="D677" s="422" t="s">
        <v>435</v>
      </c>
      <c r="E677" s="432"/>
      <c r="F677" s="377" t="s">
        <v>178</v>
      </c>
      <c r="G677" s="377" t="s">
        <v>432</v>
      </c>
      <c r="H677" s="377" t="s">
        <v>1392</v>
      </c>
      <c r="I677" s="442"/>
      <c r="J677" s="442">
        <v>1000000</v>
      </c>
      <c r="K677" s="471">
        <v>0</v>
      </c>
      <c r="L677" s="442">
        <v>999234</v>
      </c>
      <c r="M677" s="378">
        <v>766</v>
      </c>
      <c r="N677" s="378"/>
      <c r="O677" s="405"/>
      <c r="P677" s="366"/>
      <c r="Q677" s="371"/>
    </row>
    <row r="678" spans="1:17" ht="39.950000000000003" customHeight="1">
      <c r="A678">
        <f t="shared" si="53"/>
        <v>0</v>
      </c>
      <c r="B678" s="362"/>
      <c r="C678" s="362"/>
      <c r="D678" s="422" t="s">
        <v>436</v>
      </c>
      <c r="E678" s="432"/>
      <c r="F678" s="377" t="s">
        <v>187</v>
      </c>
      <c r="G678" s="377" t="s">
        <v>432</v>
      </c>
      <c r="H678" s="377" t="s">
        <v>1392</v>
      </c>
      <c r="I678" s="442"/>
      <c r="J678" s="442">
        <v>500000</v>
      </c>
      <c r="K678" s="471">
        <v>0</v>
      </c>
      <c r="L678" s="442">
        <v>500000</v>
      </c>
      <c r="M678" s="378">
        <v>0</v>
      </c>
      <c r="N678" s="378"/>
      <c r="O678" s="405"/>
      <c r="P678" s="366"/>
      <c r="Q678" s="371"/>
    </row>
    <row r="679" spans="1:17" ht="39.950000000000003" customHeight="1">
      <c r="A679">
        <f t="shared" si="53"/>
        <v>0</v>
      </c>
      <c r="B679" s="362"/>
      <c r="C679" s="362"/>
      <c r="D679" s="422" t="s">
        <v>437</v>
      </c>
      <c r="E679" s="432"/>
      <c r="F679" s="377" t="s">
        <v>438</v>
      </c>
      <c r="G679" s="377" t="s">
        <v>432</v>
      </c>
      <c r="H679" s="377" t="s">
        <v>1392</v>
      </c>
      <c r="I679" s="442"/>
      <c r="J679" s="442">
        <v>1138345</v>
      </c>
      <c r="K679" s="471">
        <v>0</v>
      </c>
      <c r="L679" s="442">
        <v>595496</v>
      </c>
      <c r="M679" s="378">
        <v>542849</v>
      </c>
      <c r="N679" s="378"/>
      <c r="O679" s="405"/>
      <c r="P679" s="375" t="s">
        <v>2304</v>
      </c>
      <c r="Q679" s="371"/>
    </row>
    <row r="680" spans="1:17" ht="39.950000000000003" customHeight="1">
      <c r="A680">
        <f t="shared" si="53"/>
        <v>0</v>
      </c>
      <c r="B680" s="362"/>
      <c r="C680" s="362"/>
      <c r="D680" s="422" t="s">
        <v>2305</v>
      </c>
      <c r="E680" s="432"/>
      <c r="F680" s="377" t="s">
        <v>416</v>
      </c>
      <c r="G680" s="377" t="s">
        <v>432</v>
      </c>
      <c r="H680" s="377" t="s">
        <v>1392</v>
      </c>
      <c r="I680" s="442"/>
      <c r="J680" s="442">
        <v>2181958</v>
      </c>
      <c r="K680" s="471">
        <v>0</v>
      </c>
      <c r="L680" s="442">
        <v>0</v>
      </c>
      <c r="M680" s="378">
        <f>J680-L680</f>
        <v>2181958</v>
      </c>
      <c r="N680" s="378"/>
      <c r="O680" s="405"/>
      <c r="P680" s="375"/>
      <c r="Q680" s="371"/>
    </row>
    <row r="681" spans="1:17" ht="39.950000000000003" customHeight="1">
      <c r="A681">
        <f t="shared" si="53"/>
        <v>1</v>
      </c>
      <c r="B681" s="362">
        <v>2017</v>
      </c>
      <c r="C681" s="362">
        <v>2019</v>
      </c>
      <c r="D681" s="422"/>
      <c r="E681" s="432" t="s">
        <v>1586</v>
      </c>
      <c r="F681" s="361" t="s">
        <v>2306</v>
      </c>
      <c r="G681" s="361" t="s">
        <v>432</v>
      </c>
      <c r="H681" s="361" t="s">
        <v>1392</v>
      </c>
      <c r="I681" s="369">
        <v>22088956.280000001</v>
      </c>
      <c r="J681" s="369">
        <f>J682+J683+J684</f>
        <v>18190905</v>
      </c>
      <c r="K681" s="470">
        <f>I681*15/100</f>
        <v>3313343.4420000003</v>
      </c>
      <c r="L681" s="369">
        <f>L682+L683+L684</f>
        <v>10000000</v>
      </c>
      <c r="M681" s="363">
        <f>J681-L681</f>
        <v>8190905</v>
      </c>
      <c r="N681" s="363">
        <f>I681-J681</f>
        <v>3898051.2800000012</v>
      </c>
      <c r="O681" s="405"/>
      <c r="P681" s="406"/>
      <c r="Q681" s="376" t="s">
        <v>2307</v>
      </c>
    </row>
    <row r="682" spans="1:17" ht="39.950000000000003" customHeight="1">
      <c r="A682">
        <f t="shared" si="53"/>
        <v>0</v>
      </c>
      <c r="D682" s="422" t="s">
        <v>2308</v>
      </c>
      <c r="E682" s="432"/>
      <c r="F682" s="377" t="s">
        <v>176</v>
      </c>
      <c r="G682" s="377" t="s">
        <v>432</v>
      </c>
      <c r="H682" s="377" t="s">
        <v>1392</v>
      </c>
      <c r="I682" s="442"/>
      <c r="J682" s="442">
        <v>5000000</v>
      </c>
      <c r="K682" s="471">
        <v>0</v>
      </c>
      <c r="L682" s="442">
        <v>5000000</v>
      </c>
      <c r="M682" s="378">
        <v>0</v>
      </c>
      <c r="N682" s="363"/>
      <c r="O682" s="405"/>
      <c r="P682" s="366"/>
      <c r="Q682" s="371"/>
    </row>
    <row r="683" spans="1:17" ht="39.950000000000003" customHeight="1">
      <c r="A683">
        <f t="shared" si="53"/>
        <v>0</v>
      </c>
      <c r="B683" s="362"/>
      <c r="C683" s="362"/>
      <c r="D683" s="422" t="s">
        <v>2309</v>
      </c>
      <c r="E683" s="432"/>
      <c r="F683" s="377" t="s">
        <v>177</v>
      </c>
      <c r="G683" s="377" t="s">
        <v>432</v>
      </c>
      <c r="H683" s="377" t="s">
        <v>1392</v>
      </c>
      <c r="I683" s="442"/>
      <c r="J683" s="442">
        <v>5000000</v>
      </c>
      <c r="K683" s="471">
        <v>0</v>
      </c>
      <c r="L683" s="442">
        <v>5000000</v>
      </c>
      <c r="M683" s="378">
        <f>J683-L683</f>
        <v>0</v>
      </c>
      <c r="N683" s="363"/>
      <c r="O683" s="405"/>
      <c r="P683" s="406" t="s">
        <v>1837</v>
      </c>
      <c r="Q683" s="371"/>
    </row>
    <row r="684" spans="1:17" ht="39.950000000000003" customHeight="1">
      <c r="A684">
        <f t="shared" si="53"/>
        <v>0</v>
      </c>
      <c r="B684" s="362"/>
      <c r="C684" s="362"/>
      <c r="D684" s="422" t="s">
        <v>2310</v>
      </c>
      <c r="E684" s="432"/>
      <c r="F684" s="377" t="s">
        <v>178</v>
      </c>
      <c r="G684" s="377" t="s">
        <v>432</v>
      </c>
      <c r="H684" s="377" t="s">
        <v>1392</v>
      </c>
      <c r="I684" s="442"/>
      <c r="J684" s="442">
        <v>8190905</v>
      </c>
      <c r="K684" s="471">
        <v>0</v>
      </c>
      <c r="L684" s="442">
        <v>0</v>
      </c>
      <c r="M684" s="378">
        <f>J684-L684</f>
        <v>8190905</v>
      </c>
      <c r="N684" s="363"/>
      <c r="O684" s="405"/>
      <c r="P684" s="406"/>
      <c r="Q684" s="371"/>
    </row>
    <row r="685" spans="1:17" ht="39.950000000000003" customHeight="1">
      <c r="A685">
        <f t="shared" si="53"/>
        <v>1</v>
      </c>
      <c r="B685" s="362">
        <v>2016</v>
      </c>
      <c r="C685" s="362">
        <v>2018</v>
      </c>
      <c r="D685" s="422"/>
      <c r="E685" s="432" t="s">
        <v>1587</v>
      </c>
      <c r="F685" s="361" t="s">
        <v>616</v>
      </c>
      <c r="G685" s="361" t="s">
        <v>617</v>
      </c>
      <c r="H685" s="361" t="s">
        <v>1392</v>
      </c>
      <c r="I685" s="369">
        <v>2556670</v>
      </c>
      <c r="J685" s="369">
        <f>J686+J687</f>
        <v>2173169</v>
      </c>
      <c r="K685" s="470">
        <f>I685*15/100</f>
        <v>383500.5</v>
      </c>
      <c r="L685" s="369">
        <f>L686+L687</f>
        <v>2084533.55</v>
      </c>
      <c r="M685" s="363">
        <f>J685-L685</f>
        <v>88635.449999999953</v>
      </c>
      <c r="N685" s="363"/>
      <c r="O685" s="405" t="s">
        <v>2311</v>
      </c>
      <c r="P685" s="366"/>
      <c r="Q685" s="376" t="s">
        <v>1778</v>
      </c>
    </row>
    <row r="686" spans="1:17" ht="39.950000000000003" customHeight="1">
      <c r="A686">
        <f t="shared" si="53"/>
        <v>0</v>
      </c>
      <c r="B686" s="362"/>
      <c r="C686" s="362"/>
      <c r="D686" s="422" t="s">
        <v>1305</v>
      </c>
      <c r="E686" s="432"/>
      <c r="F686" s="377" t="s">
        <v>176</v>
      </c>
      <c r="G686" s="377" t="s">
        <v>617</v>
      </c>
      <c r="H686" s="377" t="s">
        <v>1392</v>
      </c>
      <c r="I686" s="442"/>
      <c r="J686" s="442">
        <v>1000000</v>
      </c>
      <c r="K686" s="471">
        <v>0</v>
      </c>
      <c r="L686" s="442">
        <v>1000000</v>
      </c>
      <c r="M686" s="378">
        <v>0</v>
      </c>
      <c r="N686" s="363"/>
      <c r="O686" s="405"/>
      <c r="P686" s="366"/>
      <c r="Q686" s="371"/>
    </row>
    <row r="687" spans="1:17" ht="39.950000000000003" customHeight="1">
      <c r="A687">
        <f t="shared" si="53"/>
        <v>0</v>
      </c>
      <c r="B687" s="362"/>
      <c r="C687" s="362"/>
      <c r="D687" s="422" t="s">
        <v>2312</v>
      </c>
      <c r="E687" s="432"/>
      <c r="F687" s="377" t="s">
        <v>177</v>
      </c>
      <c r="G687" s="377" t="s">
        <v>617</v>
      </c>
      <c r="H687" s="377" t="s">
        <v>1392</v>
      </c>
      <c r="I687" s="442"/>
      <c r="J687" s="442">
        <v>1173169</v>
      </c>
      <c r="K687" s="471">
        <v>0</v>
      </c>
      <c r="L687" s="442">
        <v>1084533.55</v>
      </c>
      <c r="M687" s="378">
        <f>J687-L687</f>
        <v>88635.449999999953</v>
      </c>
      <c r="N687" s="363"/>
      <c r="O687" s="405"/>
      <c r="P687" s="406" t="s">
        <v>1837</v>
      </c>
      <c r="Q687" s="371"/>
    </row>
    <row r="688" spans="1:17" ht="39.950000000000003" customHeight="1">
      <c r="A688">
        <f t="shared" si="53"/>
        <v>1</v>
      </c>
      <c r="B688" s="362">
        <v>2017</v>
      </c>
      <c r="C688" s="362">
        <v>2018</v>
      </c>
      <c r="D688" s="422"/>
      <c r="E688" s="432" t="s">
        <v>2313</v>
      </c>
      <c r="F688" s="361" t="s">
        <v>2314</v>
      </c>
      <c r="G688" s="361" t="s">
        <v>2315</v>
      </c>
      <c r="H688" s="361" t="s">
        <v>1392</v>
      </c>
      <c r="I688" s="369">
        <v>5895695</v>
      </c>
      <c r="J688" s="369">
        <f>J689+J690</f>
        <v>5011749</v>
      </c>
      <c r="K688" s="470">
        <f>I688*15/100</f>
        <v>884354.25</v>
      </c>
      <c r="L688" s="369">
        <f>L689+L690</f>
        <v>4450470.71</v>
      </c>
      <c r="M688" s="363">
        <f>J688-L688</f>
        <v>561278.29</v>
      </c>
      <c r="N688" s="363"/>
      <c r="O688" s="405"/>
      <c r="P688" s="366"/>
      <c r="Q688" s="376" t="s">
        <v>1778</v>
      </c>
    </row>
    <row r="689" spans="1:17" ht="39.950000000000003" customHeight="1">
      <c r="A689">
        <f t="shared" si="53"/>
        <v>0</v>
      </c>
      <c r="B689" s="362"/>
      <c r="C689" s="362"/>
      <c r="D689" s="422" t="s">
        <v>2316</v>
      </c>
      <c r="E689" s="432"/>
      <c r="F689" s="377" t="s">
        <v>176</v>
      </c>
      <c r="G689" s="377" t="s">
        <v>2315</v>
      </c>
      <c r="H689" s="377" t="s">
        <v>1392</v>
      </c>
      <c r="I689" s="442"/>
      <c r="J689" s="442">
        <v>3000000</v>
      </c>
      <c r="K689" s="471">
        <v>0</v>
      </c>
      <c r="L689" s="442">
        <v>3000000</v>
      </c>
      <c r="M689" s="378">
        <v>0</v>
      </c>
      <c r="N689" s="363"/>
      <c r="O689" s="405"/>
      <c r="P689" s="366"/>
      <c r="Q689" s="371"/>
    </row>
    <row r="690" spans="1:17" ht="39.950000000000003" customHeight="1">
      <c r="A690">
        <f t="shared" si="53"/>
        <v>0</v>
      </c>
      <c r="B690" s="362"/>
      <c r="C690" s="362"/>
      <c r="D690" s="427" t="s">
        <v>2317</v>
      </c>
      <c r="E690" s="432"/>
      <c r="F690" s="377" t="s">
        <v>177</v>
      </c>
      <c r="G690" s="377" t="s">
        <v>2315</v>
      </c>
      <c r="H690" s="377" t="s">
        <v>1392</v>
      </c>
      <c r="I690" s="442"/>
      <c r="J690" s="455">
        <v>2011749</v>
      </c>
      <c r="K690" s="471">
        <v>0</v>
      </c>
      <c r="L690" s="442">
        <v>1450470.71</v>
      </c>
      <c r="M690" s="378">
        <f>J690-L690</f>
        <v>561278.29</v>
      </c>
      <c r="N690" s="363"/>
      <c r="O690" s="405"/>
      <c r="P690" s="366" t="s">
        <v>2042</v>
      </c>
      <c r="Q690" s="371"/>
    </row>
    <row r="691" spans="1:17" ht="39.950000000000003" customHeight="1">
      <c r="A691">
        <f t="shared" si="53"/>
        <v>1</v>
      </c>
      <c r="B691" s="362">
        <v>2014</v>
      </c>
      <c r="C691" s="362">
        <v>2019</v>
      </c>
      <c r="D691" s="422"/>
      <c r="E691" s="432" t="s">
        <v>1588</v>
      </c>
      <c r="F691" s="387" t="s">
        <v>2318</v>
      </c>
      <c r="G691" s="387" t="s">
        <v>816</v>
      </c>
      <c r="H691" s="387" t="s">
        <v>1392</v>
      </c>
      <c r="I691" s="444">
        <v>14405081</v>
      </c>
      <c r="J691" s="369">
        <f>J692+J693+J694+J695+J696</f>
        <v>12246472</v>
      </c>
      <c r="K691" s="470">
        <f>I691*15/100</f>
        <v>2160762.15</v>
      </c>
      <c r="L691" s="482">
        <f>L692+L693+L694+L695+L696</f>
        <v>6343306.1099999994</v>
      </c>
      <c r="M691" s="363">
        <f>J691-L691</f>
        <v>5903165.8900000006</v>
      </c>
      <c r="N691" s="363">
        <f>I691-J691</f>
        <v>2158609</v>
      </c>
      <c r="O691" s="405"/>
      <c r="P691" s="406"/>
      <c r="Q691" s="376" t="s">
        <v>2264</v>
      </c>
    </row>
    <row r="692" spans="1:17" ht="39.950000000000003" customHeight="1">
      <c r="A692">
        <f t="shared" si="53"/>
        <v>0</v>
      </c>
      <c r="B692" s="362"/>
      <c r="C692" s="362"/>
      <c r="D692" s="422" t="s">
        <v>817</v>
      </c>
      <c r="E692" s="432"/>
      <c r="F692" s="389" t="s">
        <v>176</v>
      </c>
      <c r="G692" s="389" t="s">
        <v>816</v>
      </c>
      <c r="H692" s="389" t="s">
        <v>1392</v>
      </c>
      <c r="I692" s="446"/>
      <c r="J692" s="442">
        <v>500000</v>
      </c>
      <c r="K692" s="471">
        <v>0</v>
      </c>
      <c r="L692" s="483">
        <v>500000</v>
      </c>
      <c r="M692" s="378">
        <v>0</v>
      </c>
      <c r="N692" s="363"/>
      <c r="O692" s="405"/>
      <c r="P692" s="366"/>
      <c r="Q692" s="371"/>
    </row>
    <row r="693" spans="1:17" ht="39.950000000000003" customHeight="1">
      <c r="A693">
        <f t="shared" si="53"/>
        <v>0</v>
      </c>
      <c r="B693" s="362"/>
      <c r="C693" s="362"/>
      <c r="D693" s="422" t="s">
        <v>818</v>
      </c>
      <c r="E693" s="432"/>
      <c r="F693" s="389" t="s">
        <v>177</v>
      </c>
      <c r="G693" s="389" t="s">
        <v>816</v>
      </c>
      <c r="H693" s="389" t="s">
        <v>1392</v>
      </c>
      <c r="I693" s="446"/>
      <c r="J693" s="442">
        <v>1000000</v>
      </c>
      <c r="K693" s="471">
        <v>0</v>
      </c>
      <c r="L693" s="483">
        <v>1000000</v>
      </c>
      <c r="M693" s="378">
        <v>0</v>
      </c>
      <c r="N693" s="363"/>
      <c r="O693" s="405"/>
      <c r="P693" s="366"/>
      <c r="Q693" s="371"/>
    </row>
    <row r="694" spans="1:17" ht="39.950000000000003" customHeight="1">
      <c r="A694">
        <f t="shared" si="53"/>
        <v>0</v>
      </c>
      <c r="B694" s="362"/>
      <c r="C694" s="362"/>
      <c r="D694" s="422" t="s">
        <v>1255</v>
      </c>
      <c r="E694" s="432"/>
      <c r="F694" s="389" t="s">
        <v>178</v>
      </c>
      <c r="G694" s="389" t="s">
        <v>816</v>
      </c>
      <c r="H694" s="389" t="s">
        <v>1392</v>
      </c>
      <c r="I694" s="446"/>
      <c r="J694" s="442">
        <v>1000000</v>
      </c>
      <c r="K694" s="471">
        <v>0</v>
      </c>
      <c r="L694" s="483">
        <v>1000000</v>
      </c>
      <c r="M694" s="378">
        <v>0</v>
      </c>
      <c r="N694" s="363"/>
      <c r="O694" s="405"/>
      <c r="P694" s="366"/>
      <c r="Q694" s="371"/>
    </row>
    <row r="695" spans="1:17" ht="39.950000000000003" customHeight="1">
      <c r="A695">
        <f t="shared" si="53"/>
        <v>0</v>
      </c>
      <c r="B695" s="362"/>
      <c r="C695" s="362"/>
      <c r="D695" s="422" t="s">
        <v>2319</v>
      </c>
      <c r="E695" s="432"/>
      <c r="F695" s="389" t="s">
        <v>187</v>
      </c>
      <c r="G695" s="389" t="s">
        <v>816</v>
      </c>
      <c r="H695" s="389" t="s">
        <v>1392</v>
      </c>
      <c r="I695" s="446"/>
      <c r="J695" s="442">
        <v>4000000</v>
      </c>
      <c r="K695" s="471">
        <v>0</v>
      </c>
      <c r="L695" s="483">
        <v>3843306.11</v>
      </c>
      <c r="M695" s="378">
        <f>J695-L695</f>
        <v>156693.89000000013</v>
      </c>
      <c r="N695" s="363"/>
      <c r="O695" s="405"/>
      <c r="P695" s="406" t="s">
        <v>1837</v>
      </c>
      <c r="Q695" s="371"/>
    </row>
    <row r="696" spans="1:17" ht="39.950000000000003" customHeight="1">
      <c r="A696">
        <f t="shared" si="53"/>
        <v>0</v>
      </c>
      <c r="B696" s="362"/>
      <c r="C696" s="362"/>
      <c r="D696" s="422" t="s">
        <v>2320</v>
      </c>
      <c r="E696" s="432"/>
      <c r="F696" s="389" t="s">
        <v>236</v>
      </c>
      <c r="G696" s="389" t="s">
        <v>816</v>
      </c>
      <c r="H696" s="389" t="s">
        <v>1392</v>
      </c>
      <c r="I696" s="446"/>
      <c r="J696" s="442">
        <v>5746472</v>
      </c>
      <c r="K696" s="471">
        <v>0</v>
      </c>
      <c r="L696" s="483">
        <v>0</v>
      </c>
      <c r="M696" s="378">
        <f>J696-L696</f>
        <v>5746472</v>
      </c>
      <c r="N696" s="363"/>
      <c r="O696" s="405"/>
      <c r="P696" s="406"/>
      <c r="Q696" s="371"/>
    </row>
    <row r="697" spans="1:17" ht="39.950000000000003" customHeight="1">
      <c r="A697">
        <f t="shared" si="53"/>
        <v>1</v>
      </c>
      <c r="B697" s="362">
        <v>2013</v>
      </c>
      <c r="C697" s="362">
        <v>2018</v>
      </c>
      <c r="D697" s="422"/>
      <c r="E697" s="432" t="s">
        <v>1589</v>
      </c>
      <c r="F697" s="361" t="s">
        <v>2321</v>
      </c>
      <c r="G697" s="361" t="s">
        <v>842</v>
      </c>
      <c r="H697" s="361" t="s">
        <v>1392</v>
      </c>
      <c r="I697" s="369">
        <v>4295140</v>
      </c>
      <c r="J697" s="369">
        <v>4196000</v>
      </c>
      <c r="K697" s="470">
        <v>644271</v>
      </c>
      <c r="L697" s="369">
        <v>1979874</v>
      </c>
      <c r="M697" s="363">
        <v>2216126</v>
      </c>
      <c r="N697" s="363">
        <v>99140</v>
      </c>
      <c r="O697" s="405" t="s">
        <v>2322</v>
      </c>
      <c r="P697" s="406"/>
      <c r="Q697" s="376" t="s">
        <v>2295</v>
      </c>
    </row>
    <row r="698" spans="1:17" ht="39.950000000000003" customHeight="1">
      <c r="A698">
        <f t="shared" si="53"/>
        <v>0</v>
      </c>
      <c r="B698" s="362"/>
      <c r="C698" s="362"/>
      <c r="D698" s="422" t="s">
        <v>843</v>
      </c>
      <c r="E698" s="432"/>
      <c r="F698" s="377" t="s">
        <v>176</v>
      </c>
      <c r="G698" s="377" t="s">
        <v>842</v>
      </c>
      <c r="H698" s="377" t="s">
        <v>1392</v>
      </c>
      <c r="I698" s="442"/>
      <c r="J698" s="442">
        <v>500000</v>
      </c>
      <c r="K698" s="471">
        <v>0</v>
      </c>
      <c r="L698" s="442">
        <v>500000</v>
      </c>
      <c r="M698" s="378">
        <v>0</v>
      </c>
      <c r="N698" s="363"/>
      <c r="O698" s="405"/>
      <c r="P698" s="366"/>
      <c r="Q698" s="371"/>
    </row>
    <row r="699" spans="1:17" ht="39.950000000000003" customHeight="1">
      <c r="A699">
        <f t="shared" si="53"/>
        <v>0</v>
      </c>
      <c r="B699" s="362"/>
      <c r="C699" s="362"/>
      <c r="D699" s="422" t="s">
        <v>844</v>
      </c>
      <c r="E699" s="432"/>
      <c r="F699" s="377" t="s">
        <v>177</v>
      </c>
      <c r="G699" s="377" t="s">
        <v>842</v>
      </c>
      <c r="H699" s="377" t="s">
        <v>1392</v>
      </c>
      <c r="I699" s="442"/>
      <c r="J699" s="442">
        <v>500000</v>
      </c>
      <c r="K699" s="471">
        <v>0</v>
      </c>
      <c r="L699" s="442">
        <v>500000</v>
      </c>
      <c r="M699" s="378">
        <v>0</v>
      </c>
      <c r="N699" s="363"/>
      <c r="O699" s="405"/>
      <c r="P699" s="366"/>
      <c r="Q699" s="371"/>
    </row>
    <row r="700" spans="1:17" ht="39.950000000000003" customHeight="1">
      <c r="A700">
        <f t="shared" si="53"/>
        <v>0</v>
      </c>
      <c r="B700" s="362"/>
      <c r="C700" s="362"/>
      <c r="D700" s="422" t="s">
        <v>845</v>
      </c>
      <c r="E700" s="432"/>
      <c r="F700" s="377" t="s">
        <v>178</v>
      </c>
      <c r="G700" s="377" t="s">
        <v>842</v>
      </c>
      <c r="H700" s="377" t="s">
        <v>1392</v>
      </c>
      <c r="I700" s="442"/>
      <c r="J700" s="442">
        <v>1000000</v>
      </c>
      <c r="K700" s="471">
        <v>0</v>
      </c>
      <c r="L700" s="442">
        <v>979874</v>
      </c>
      <c r="M700" s="378">
        <v>20126</v>
      </c>
      <c r="N700" s="363"/>
      <c r="O700" s="405"/>
      <c r="P700" s="375" t="s">
        <v>2323</v>
      </c>
      <c r="Q700" s="371"/>
    </row>
    <row r="701" spans="1:17" ht="39.950000000000003" customHeight="1">
      <c r="A701">
        <f t="shared" si="53"/>
        <v>0</v>
      </c>
      <c r="B701" s="362"/>
      <c r="C701" s="362"/>
      <c r="D701" s="422" t="s">
        <v>1250</v>
      </c>
      <c r="E701" s="432"/>
      <c r="F701" s="377" t="s">
        <v>2324</v>
      </c>
      <c r="G701" s="377" t="s">
        <v>842</v>
      </c>
      <c r="H701" s="377" t="s">
        <v>1392</v>
      </c>
      <c r="I701" s="442"/>
      <c r="J701" s="442">
        <v>820960</v>
      </c>
      <c r="K701" s="471">
        <v>0</v>
      </c>
      <c r="L701" s="442">
        <v>0</v>
      </c>
      <c r="M701" s="378">
        <v>820960</v>
      </c>
      <c r="N701" s="363"/>
      <c r="O701" s="405" t="s">
        <v>2325</v>
      </c>
      <c r="P701" s="375" t="s">
        <v>2326</v>
      </c>
      <c r="Q701" s="371"/>
    </row>
    <row r="702" spans="1:17" ht="39.950000000000003" customHeight="1">
      <c r="A702">
        <f t="shared" si="53"/>
        <v>0</v>
      </c>
      <c r="B702" s="362"/>
      <c r="C702" s="362"/>
      <c r="D702" s="422" t="s">
        <v>2327</v>
      </c>
      <c r="E702" s="432"/>
      <c r="F702" s="377" t="s">
        <v>236</v>
      </c>
      <c r="G702" s="377" t="s">
        <v>842</v>
      </c>
      <c r="H702" s="377" t="s">
        <v>1392</v>
      </c>
      <c r="I702" s="442"/>
      <c r="J702" s="442">
        <v>1375040</v>
      </c>
      <c r="K702" s="471">
        <v>0</v>
      </c>
      <c r="L702" s="442">
        <v>0</v>
      </c>
      <c r="M702" s="378">
        <v>1375040</v>
      </c>
      <c r="N702" s="363"/>
      <c r="O702" s="405"/>
      <c r="P702" s="366"/>
      <c r="Q702" s="371"/>
    </row>
    <row r="703" spans="1:17" ht="39.950000000000003" customHeight="1">
      <c r="A703">
        <f t="shared" si="53"/>
        <v>1</v>
      </c>
      <c r="B703" s="362">
        <v>2013</v>
      </c>
      <c r="C703" s="362">
        <v>2016</v>
      </c>
      <c r="D703" s="422"/>
      <c r="E703" s="432" t="s">
        <v>1459</v>
      </c>
      <c r="F703" s="361" t="s">
        <v>1028</v>
      </c>
      <c r="G703" s="361" t="s">
        <v>1029</v>
      </c>
      <c r="H703" s="361" t="s">
        <v>1392</v>
      </c>
      <c r="I703" s="369">
        <v>9600614</v>
      </c>
      <c r="J703" s="369">
        <f>J704+J705+J706+J707</f>
        <v>4523768</v>
      </c>
      <c r="K703" s="470">
        <f>I703*15/100</f>
        <v>1440092.1</v>
      </c>
      <c r="L703" s="369">
        <f>L704+L705+L706+L707</f>
        <v>4250175.09</v>
      </c>
      <c r="M703" s="363">
        <f>J703-L703</f>
        <v>273592.91000000015</v>
      </c>
      <c r="N703" s="363">
        <f>I703-J703</f>
        <v>5076846</v>
      </c>
      <c r="O703" s="405" t="s">
        <v>2328</v>
      </c>
      <c r="P703" s="366"/>
      <c r="Q703" s="371"/>
    </row>
    <row r="704" spans="1:17" ht="39.950000000000003" customHeight="1">
      <c r="A704">
        <f t="shared" si="53"/>
        <v>0</v>
      </c>
      <c r="D704" s="422" t="s">
        <v>1030</v>
      </c>
      <c r="E704" s="432"/>
      <c r="F704" s="377" t="s">
        <v>176</v>
      </c>
      <c r="G704" s="377" t="s">
        <v>1029</v>
      </c>
      <c r="H704" s="377" t="s">
        <v>1392</v>
      </c>
      <c r="I704" s="442"/>
      <c r="J704" s="442">
        <v>500000</v>
      </c>
      <c r="K704" s="471">
        <v>0</v>
      </c>
      <c r="L704" s="442">
        <v>499677.58</v>
      </c>
      <c r="M704" s="378">
        <v>322.4199999999837</v>
      </c>
      <c r="N704" s="378"/>
      <c r="O704" s="405"/>
      <c r="P704" s="366"/>
      <c r="Q704" s="371"/>
    </row>
    <row r="705" spans="1:17" ht="39.950000000000003" customHeight="1">
      <c r="A705">
        <f t="shared" si="53"/>
        <v>0</v>
      </c>
      <c r="B705" s="362"/>
      <c r="C705" s="362"/>
      <c r="D705" s="422" t="s">
        <v>1031</v>
      </c>
      <c r="E705" s="432"/>
      <c r="F705" s="377" t="s">
        <v>177</v>
      </c>
      <c r="G705" s="377" t="s">
        <v>1029</v>
      </c>
      <c r="H705" s="377" t="s">
        <v>1392</v>
      </c>
      <c r="I705" s="442"/>
      <c r="J705" s="442">
        <v>1000000</v>
      </c>
      <c r="K705" s="471">
        <v>0</v>
      </c>
      <c r="L705" s="442">
        <v>1000000</v>
      </c>
      <c r="M705" s="378">
        <v>0</v>
      </c>
      <c r="N705" s="378"/>
      <c r="O705" s="405"/>
      <c r="P705" s="366"/>
      <c r="Q705" s="371"/>
    </row>
    <row r="706" spans="1:17" ht="39.950000000000003" customHeight="1">
      <c r="A706">
        <f t="shared" si="53"/>
        <v>0</v>
      </c>
      <c r="B706" s="362"/>
      <c r="C706" s="362"/>
      <c r="D706" s="422" t="s">
        <v>1032</v>
      </c>
      <c r="E706" s="432"/>
      <c r="F706" s="377" t="s">
        <v>178</v>
      </c>
      <c r="G706" s="377" t="s">
        <v>1029</v>
      </c>
      <c r="H706" s="377" t="s">
        <v>1392</v>
      </c>
      <c r="I706" s="442"/>
      <c r="J706" s="442">
        <v>1023768</v>
      </c>
      <c r="K706" s="471">
        <v>0</v>
      </c>
      <c r="L706" s="442">
        <v>1023768</v>
      </c>
      <c r="M706" s="378">
        <v>0</v>
      </c>
      <c r="N706" s="378"/>
      <c r="O706" s="405"/>
      <c r="P706" s="366"/>
      <c r="Q706" s="371"/>
    </row>
    <row r="707" spans="1:17" ht="39.950000000000003" customHeight="1">
      <c r="A707">
        <f t="shared" si="53"/>
        <v>0</v>
      </c>
      <c r="B707" s="362"/>
      <c r="C707" s="362"/>
      <c r="D707" s="422" t="s">
        <v>1214</v>
      </c>
      <c r="E707" s="432"/>
      <c r="F707" s="377" t="s">
        <v>187</v>
      </c>
      <c r="G707" s="377" t="s">
        <v>1029</v>
      </c>
      <c r="H707" s="377" t="s">
        <v>1392</v>
      </c>
      <c r="I707" s="442"/>
      <c r="J707" s="442">
        <v>2000000</v>
      </c>
      <c r="K707" s="471">
        <v>0</v>
      </c>
      <c r="L707" s="442">
        <v>1726729.51</v>
      </c>
      <c r="M707" s="378">
        <f>J707-L707</f>
        <v>273270.49</v>
      </c>
      <c r="N707" s="378"/>
      <c r="O707" s="405"/>
      <c r="P707" s="375" t="s">
        <v>2329</v>
      </c>
      <c r="Q707" s="371"/>
    </row>
    <row r="708" spans="1:17" ht="39.950000000000003" customHeight="1">
      <c r="A708">
        <f t="shared" ref="A708:A771" si="54">IF(B708&lt;&gt;0,1,0)</f>
        <v>1</v>
      </c>
      <c r="B708" s="362">
        <v>2014</v>
      </c>
      <c r="C708" s="362">
        <v>2015</v>
      </c>
      <c r="D708" s="419"/>
      <c r="E708" s="431" t="s">
        <v>1338</v>
      </c>
      <c r="F708" s="387" t="s">
        <v>290</v>
      </c>
      <c r="G708" s="387" t="s">
        <v>19</v>
      </c>
      <c r="H708" s="387" t="s">
        <v>1338</v>
      </c>
      <c r="I708" s="438">
        <v>3759520</v>
      </c>
      <c r="J708" s="367">
        <v>1252470</v>
      </c>
      <c r="K708" s="470">
        <v>563928</v>
      </c>
      <c r="L708" s="367">
        <v>1252472.8199999998</v>
      </c>
      <c r="M708" s="363">
        <v>-2.8199999998323619</v>
      </c>
      <c r="N708" s="379">
        <v>2507050</v>
      </c>
      <c r="O708" s="405"/>
      <c r="P708" s="375"/>
      <c r="Q708" s="371"/>
    </row>
    <row r="709" spans="1:17" ht="39.950000000000003" customHeight="1">
      <c r="A709">
        <f t="shared" si="54"/>
        <v>0</v>
      </c>
      <c r="D709" s="423" t="s">
        <v>229</v>
      </c>
      <c r="E709" s="431"/>
      <c r="F709" s="389" t="s">
        <v>176</v>
      </c>
      <c r="G709" s="389" t="s">
        <v>19</v>
      </c>
      <c r="H709" s="389" t="s">
        <v>1338</v>
      </c>
      <c r="I709" s="446"/>
      <c r="J709" s="446">
        <v>500000</v>
      </c>
      <c r="K709" s="471">
        <v>0</v>
      </c>
      <c r="L709" s="445">
        <v>500000</v>
      </c>
      <c r="M709" s="378">
        <v>0</v>
      </c>
      <c r="N709" s="379"/>
      <c r="O709" s="405"/>
      <c r="P709" s="406"/>
      <c r="Q709" s="371"/>
    </row>
    <row r="710" spans="1:17" ht="39.950000000000003" customHeight="1">
      <c r="A710">
        <f t="shared" si="54"/>
        <v>0</v>
      </c>
      <c r="B710" s="362"/>
      <c r="C710" s="362"/>
      <c r="D710" s="423" t="s">
        <v>52</v>
      </c>
      <c r="E710" s="431"/>
      <c r="F710" s="389" t="s">
        <v>177</v>
      </c>
      <c r="G710" s="389" t="s">
        <v>19</v>
      </c>
      <c r="H710" s="389" t="s">
        <v>1338</v>
      </c>
      <c r="I710" s="446"/>
      <c r="J710" s="446">
        <v>752470</v>
      </c>
      <c r="K710" s="471">
        <v>0</v>
      </c>
      <c r="L710" s="445">
        <v>752472.82</v>
      </c>
      <c r="M710" s="378">
        <v>-2.8199999999487773</v>
      </c>
      <c r="N710" s="379"/>
      <c r="O710" s="405"/>
      <c r="P710" s="406"/>
      <c r="Q710" s="371"/>
    </row>
    <row r="711" spans="1:17" ht="39.950000000000003" customHeight="1">
      <c r="A711">
        <f t="shared" si="54"/>
        <v>1</v>
      </c>
      <c r="B711" s="362">
        <v>2018</v>
      </c>
      <c r="C711" s="362">
        <v>2018</v>
      </c>
      <c r="D711" s="423"/>
      <c r="E711" s="433" t="s">
        <v>1338</v>
      </c>
      <c r="F711" s="387" t="s">
        <v>290</v>
      </c>
      <c r="G711" s="387" t="s">
        <v>19</v>
      </c>
      <c r="H711" s="387" t="s">
        <v>1338</v>
      </c>
      <c r="I711" s="444">
        <v>1537036.93</v>
      </c>
      <c r="J711" s="444">
        <v>1591060</v>
      </c>
      <c r="K711" s="470">
        <v>230555.53949999998</v>
      </c>
      <c r="L711" s="367">
        <v>0</v>
      </c>
      <c r="M711" s="363">
        <v>1591060</v>
      </c>
      <c r="N711" s="379"/>
      <c r="O711" s="405"/>
      <c r="P711" s="366"/>
      <c r="Q711" s="371"/>
    </row>
    <row r="712" spans="1:17" ht="39.950000000000003" customHeight="1">
      <c r="A712">
        <f t="shared" si="54"/>
        <v>0</v>
      </c>
      <c r="B712" s="362"/>
      <c r="C712" s="362"/>
      <c r="D712" s="423" t="s">
        <v>2330</v>
      </c>
      <c r="E712" s="433"/>
      <c r="F712" s="389" t="s">
        <v>176</v>
      </c>
      <c r="G712" s="389" t="s">
        <v>19</v>
      </c>
      <c r="H712" s="389" t="s">
        <v>1338</v>
      </c>
      <c r="I712" s="446"/>
      <c r="J712" s="446">
        <v>1591060</v>
      </c>
      <c r="K712" s="471">
        <v>0</v>
      </c>
      <c r="L712" s="445">
        <v>0</v>
      </c>
      <c r="M712" s="378">
        <v>1591060</v>
      </c>
      <c r="N712" s="379"/>
      <c r="O712" s="405"/>
      <c r="P712" s="375" t="s">
        <v>2331</v>
      </c>
      <c r="Q712" s="371"/>
    </row>
    <row r="713" spans="1:17" ht="39.950000000000003" customHeight="1">
      <c r="A713">
        <f t="shared" si="54"/>
        <v>1</v>
      </c>
      <c r="B713" s="362">
        <v>2014</v>
      </c>
      <c r="C713" s="362">
        <v>2015</v>
      </c>
      <c r="D713" s="419"/>
      <c r="E713" s="431" t="s">
        <v>1590</v>
      </c>
      <c r="F713" s="387" t="s">
        <v>2332</v>
      </c>
      <c r="G713" s="387" t="s">
        <v>27</v>
      </c>
      <c r="H713" s="387" t="s">
        <v>2333</v>
      </c>
      <c r="I713" s="438">
        <v>1801890</v>
      </c>
      <c r="J713" s="367">
        <v>1637954</v>
      </c>
      <c r="K713" s="470">
        <v>270283.5</v>
      </c>
      <c r="L713" s="367">
        <v>715960.4</v>
      </c>
      <c r="M713" s="363">
        <v>921993.6</v>
      </c>
      <c r="N713" s="372">
        <v>163936</v>
      </c>
      <c r="O713" s="405" t="s">
        <v>2334</v>
      </c>
      <c r="P713" s="366"/>
      <c r="Q713" s="376" t="s">
        <v>2335</v>
      </c>
    </row>
    <row r="714" spans="1:17" ht="39.950000000000003" customHeight="1">
      <c r="A714">
        <f t="shared" si="54"/>
        <v>0</v>
      </c>
      <c r="B714" s="362"/>
      <c r="C714" s="362"/>
      <c r="D714" s="423" t="s">
        <v>258</v>
      </c>
      <c r="E714" s="431"/>
      <c r="F714" s="389" t="s">
        <v>176</v>
      </c>
      <c r="G714" s="389" t="s">
        <v>27</v>
      </c>
      <c r="H714" s="389" t="s">
        <v>2333</v>
      </c>
      <c r="I714" s="446"/>
      <c r="J714" s="446">
        <v>500000</v>
      </c>
      <c r="K714" s="471">
        <v>0</v>
      </c>
      <c r="L714" s="445">
        <v>500000</v>
      </c>
      <c r="M714" s="378">
        <v>0</v>
      </c>
      <c r="N714" s="379"/>
      <c r="O714" s="405"/>
      <c r="P714" s="366"/>
      <c r="Q714" s="371"/>
    </row>
    <row r="715" spans="1:17" ht="39.950000000000003" customHeight="1">
      <c r="A715">
        <f t="shared" si="54"/>
        <v>0</v>
      </c>
      <c r="B715" s="362"/>
      <c r="C715" s="362"/>
      <c r="D715" s="423" t="s">
        <v>60</v>
      </c>
      <c r="E715" s="431"/>
      <c r="F715" s="389" t="s">
        <v>177</v>
      </c>
      <c r="G715" s="389" t="s">
        <v>27</v>
      </c>
      <c r="H715" s="389" t="s">
        <v>2333</v>
      </c>
      <c r="I715" s="446"/>
      <c r="J715" s="446">
        <v>500000</v>
      </c>
      <c r="K715" s="471">
        <v>0</v>
      </c>
      <c r="L715" s="445">
        <v>152165</v>
      </c>
      <c r="M715" s="378">
        <v>347835</v>
      </c>
      <c r="N715" s="379"/>
      <c r="O715" s="405"/>
      <c r="P715" s="375" t="s">
        <v>2336</v>
      </c>
      <c r="Q715" s="371"/>
    </row>
    <row r="716" spans="1:17" ht="39.950000000000003" customHeight="1">
      <c r="A716">
        <f t="shared" si="54"/>
        <v>0</v>
      </c>
      <c r="B716" s="362"/>
      <c r="C716" s="362"/>
      <c r="D716" s="423" t="s">
        <v>259</v>
      </c>
      <c r="E716" s="431"/>
      <c r="F716" s="389" t="s">
        <v>178</v>
      </c>
      <c r="G716" s="389" t="s">
        <v>27</v>
      </c>
      <c r="H716" s="389" t="s">
        <v>2333</v>
      </c>
      <c r="I716" s="446"/>
      <c r="J716" s="446">
        <v>637954</v>
      </c>
      <c r="K716" s="471">
        <v>0</v>
      </c>
      <c r="L716" s="445">
        <v>63795.4</v>
      </c>
      <c r="M716" s="378">
        <v>574158.6</v>
      </c>
      <c r="N716" s="379"/>
      <c r="O716" s="405"/>
      <c r="P716" s="375" t="s">
        <v>2336</v>
      </c>
      <c r="Q716" s="371"/>
    </row>
    <row r="717" spans="1:17" ht="39.950000000000003" customHeight="1">
      <c r="A717">
        <f t="shared" si="54"/>
        <v>1</v>
      </c>
      <c r="B717" s="362">
        <v>2018</v>
      </c>
      <c r="C717" s="362">
        <v>2018</v>
      </c>
      <c r="D717" s="422"/>
      <c r="E717" s="432" t="s">
        <v>2337</v>
      </c>
      <c r="F717" s="361" t="s">
        <v>2338</v>
      </c>
      <c r="G717" s="361" t="s">
        <v>2339</v>
      </c>
      <c r="H717" s="361" t="s">
        <v>2333</v>
      </c>
      <c r="I717" s="369">
        <v>4242000</v>
      </c>
      <c r="J717" s="369">
        <v>2000000</v>
      </c>
      <c r="K717" s="470">
        <f>I717*15/100</f>
        <v>636300</v>
      </c>
      <c r="L717" s="369">
        <v>227000</v>
      </c>
      <c r="M717" s="363">
        <f>J717-L717</f>
        <v>1773000</v>
      </c>
      <c r="N717" s="363"/>
      <c r="O717" s="405"/>
      <c r="P717" s="366"/>
      <c r="Q717" s="376" t="s">
        <v>1778</v>
      </c>
    </row>
    <row r="718" spans="1:17" ht="39.950000000000003" customHeight="1">
      <c r="A718">
        <f t="shared" si="54"/>
        <v>0</v>
      </c>
      <c r="B718" s="362"/>
      <c r="C718" s="362"/>
      <c r="D718" s="422" t="s">
        <v>2340</v>
      </c>
      <c r="E718" s="432"/>
      <c r="F718" s="377" t="s">
        <v>176</v>
      </c>
      <c r="G718" s="377" t="s">
        <v>2339</v>
      </c>
      <c r="H718" s="377" t="s">
        <v>2333</v>
      </c>
      <c r="I718" s="442"/>
      <c r="J718" s="442">
        <v>2000000</v>
      </c>
      <c r="K718" s="471">
        <v>0</v>
      </c>
      <c r="L718" s="442">
        <v>227000</v>
      </c>
      <c r="M718" s="378">
        <f>J718-L718</f>
        <v>1773000</v>
      </c>
      <c r="N718" s="363"/>
      <c r="O718" s="405"/>
      <c r="P718" s="375" t="s">
        <v>2341</v>
      </c>
      <c r="Q718" s="371"/>
    </row>
    <row r="719" spans="1:17" ht="39.950000000000003" customHeight="1">
      <c r="A719">
        <f t="shared" si="54"/>
        <v>1</v>
      </c>
      <c r="B719" s="362">
        <v>2013</v>
      </c>
      <c r="C719" s="362">
        <v>2018</v>
      </c>
      <c r="D719" s="419"/>
      <c r="E719" s="431" t="s">
        <v>1461</v>
      </c>
      <c r="F719" s="361" t="s">
        <v>330</v>
      </c>
      <c r="G719" s="361" t="s">
        <v>78</v>
      </c>
      <c r="H719" s="361" t="s">
        <v>1393</v>
      </c>
      <c r="I719" s="438">
        <v>8605460</v>
      </c>
      <c r="J719" s="367">
        <f>J720+J721+J722+J723</f>
        <v>5500000</v>
      </c>
      <c r="K719" s="470">
        <f>I719*15/100</f>
        <v>1290819</v>
      </c>
      <c r="L719" s="367">
        <f>L720+L721+L722+L723</f>
        <v>4051223.38</v>
      </c>
      <c r="M719" s="363">
        <f>J719-L719</f>
        <v>1448776.62</v>
      </c>
      <c r="N719" s="372">
        <v>3105460</v>
      </c>
      <c r="O719" s="405"/>
      <c r="P719" s="366"/>
      <c r="Q719" s="376" t="s">
        <v>1782</v>
      </c>
    </row>
    <row r="720" spans="1:17" ht="39.950000000000003" customHeight="1">
      <c r="A720">
        <f t="shared" si="54"/>
        <v>0</v>
      </c>
      <c r="B720" s="362"/>
      <c r="C720" s="362"/>
      <c r="D720" s="422" t="s">
        <v>331</v>
      </c>
      <c r="E720" s="431"/>
      <c r="F720" s="377" t="s">
        <v>176</v>
      </c>
      <c r="G720" s="377" t="s">
        <v>78</v>
      </c>
      <c r="H720" s="377" t="s">
        <v>1393</v>
      </c>
      <c r="I720" s="439"/>
      <c r="J720" s="442">
        <v>500000</v>
      </c>
      <c r="K720" s="471">
        <v>0</v>
      </c>
      <c r="L720" s="442">
        <v>500000</v>
      </c>
      <c r="M720" s="378">
        <v>0</v>
      </c>
      <c r="N720" s="379"/>
      <c r="O720" s="405"/>
      <c r="P720" s="366"/>
      <c r="Q720" s="371"/>
    </row>
    <row r="721" spans="1:17" ht="39.950000000000003" customHeight="1">
      <c r="A721">
        <f t="shared" si="54"/>
        <v>0</v>
      </c>
      <c r="B721" s="362"/>
      <c r="C721" s="362"/>
      <c r="D721" s="422" t="s">
        <v>120</v>
      </c>
      <c r="E721" s="431"/>
      <c r="F721" s="377" t="s">
        <v>177</v>
      </c>
      <c r="G721" s="377" t="s">
        <v>78</v>
      </c>
      <c r="H721" s="377" t="s">
        <v>1393</v>
      </c>
      <c r="I721" s="439"/>
      <c r="J721" s="442">
        <v>1000000</v>
      </c>
      <c r="K721" s="471">
        <v>0</v>
      </c>
      <c r="L721" s="442">
        <v>1000000</v>
      </c>
      <c r="M721" s="378">
        <v>0</v>
      </c>
      <c r="N721" s="379"/>
      <c r="O721" s="405"/>
      <c r="P721" s="366"/>
      <c r="Q721" s="371"/>
    </row>
    <row r="722" spans="1:17" ht="39.950000000000003" customHeight="1">
      <c r="A722">
        <f t="shared" si="54"/>
        <v>0</v>
      </c>
      <c r="B722" s="362"/>
      <c r="C722" s="362"/>
      <c r="D722" s="422" t="s">
        <v>332</v>
      </c>
      <c r="E722" s="431"/>
      <c r="F722" s="377" t="s">
        <v>178</v>
      </c>
      <c r="G722" s="377" t="s">
        <v>78</v>
      </c>
      <c r="H722" s="377" t="s">
        <v>1393</v>
      </c>
      <c r="I722" s="439"/>
      <c r="J722" s="442">
        <v>2000000</v>
      </c>
      <c r="K722" s="471">
        <v>0</v>
      </c>
      <c r="L722" s="442">
        <v>1999880.21</v>
      </c>
      <c r="M722" s="378">
        <v>119.79000000003725</v>
      </c>
      <c r="N722" s="379"/>
      <c r="O722" s="405"/>
      <c r="P722" s="366"/>
      <c r="Q722" s="371"/>
    </row>
    <row r="723" spans="1:17" ht="39.950000000000003" customHeight="1">
      <c r="A723">
        <f t="shared" si="54"/>
        <v>0</v>
      </c>
      <c r="B723" s="362"/>
      <c r="C723" s="362"/>
      <c r="D723" s="422" t="s">
        <v>2342</v>
      </c>
      <c r="E723" s="431"/>
      <c r="F723" s="377" t="s">
        <v>187</v>
      </c>
      <c r="G723" s="377" t="s">
        <v>78</v>
      </c>
      <c r="H723" s="377" t="s">
        <v>1393</v>
      </c>
      <c r="I723" s="439"/>
      <c r="J723" s="442">
        <v>2000000</v>
      </c>
      <c r="K723" s="471">
        <v>0</v>
      </c>
      <c r="L723" s="442">
        <v>551343.17000000004</v>
      </c>
      <c r="M723" s="378">
        <f>J723-L723</f>
        <v>1448656.83</v>
      </c>
      <c r="N723" s="379"/>
      <c r="O723" s="405"/>
      <c r="P723" s="406" t="s">
        <v>2329</v>
      </c>
      <c r="Q723" s="371"/>
    </row>
    <row r="724" spans="1:17" ht="39.950000000000003" customHeight="1">
      <c r="A724">
        <f t="shared" si="54"/>
        <v>1</v>
      </c>
      <c r="B724" s="362">
        <v>2015</v>
      </c>
      <c r="C724" s="362">
        <v>2015</v>
      </c>
      <c r="D724" s="419"/>
      <c r="E724" s="431" t="s">
        <v>2343</v>
      </c>
      <c r="F724" s="361" t="s">
        <v>108</v>
      </c>
      <c r="G724" s="361" t="s">
        <v>110</v>
      </c>
      <c r="H724" s="361" t="s">
        <v>1393</v>
      </c>
      <c r="I724" s="440">
        <v>7710420</v>
      </c>
      <c r="J724" s="367">
        <v>500000</v>
      </c>
      <c r="K724" s="470">
        <v>1156563</v>
      </c>
      <c r="L724" s="367">
        <v>0</v>
      </c>
      <c r="M724" s="363">
        <v>500000</v>
      </c>
      <c r="N724" s="372">
        <f>I724-J724</f>
        <v>7210420</v>
      </c>
      <c r="O724" s="405"/>
      <c r="P724" s="366"/>
      <c r="Q724" s="371"/>
    </row>
    <row r="725" spans="1:17" ht="39.950000000000003" customHeight="1">
      <c r="A725">
        <f t="shared" si="54"/>
        <v>0</v>
      </c>
      <c r="B725" s="362"/>
      <c r="C725" s="362"/>
      <c r="D725" s="422" t="s">
        <v>142</v>
      </c>
      <c r="E725" s="431"/>
      <c r="F725" s="377" t="s">
        <v>176</v>
      </c>
      <c r="G725" s="377" t="s">
        <v>110</v>
      </c>
      <c r="H725" s="377" t="s">
        <v>1393</v>
      </c>
      <c r="I725" s="441"/>
      <c r="J725" s="442">
        <v>500000</v>
      </c>
      <c r="K725" s="471">
        <v>0</v>
      </c>
      <c r="L725" s="442">
        <v>0</v>
      </c>
      <c r="M725" s="378">
        <v>500000</v>
      </c>
      <c r="N725" s="379"/>
      <c r="O725" s="405" t="s">
        <v>2344</v>
      </c>
      <c r="P725" s="375" t="s">
        <v>2345</v>
      </c>
      <c r="Q725" s="371"/>
    </row>
    <row r="726" spans="1:17" ht="39.950000000000003" customHeight="1">
      <c r="A726">
        <f t="shared" si="54"/>
        <v>1</v>
      </c>
      <c r="B726" s="362">
        <v>2015</v>
      </c>
      <c r="C726" s="362">
        <v>2015</v>
      </c>
      <c r="D726" s="419"/>
      <c r="E726" s="431" t="s">
        <v>1500</v>
      </c>
      <c r="F726" s="361" t="s">
        <v>2346</v>
      </c>
      <c r="G726" s="361" t="s">
        <v>157</v>
      </c>
      <c r="H726" s="361" t="s">
        <v>1393</v>
      </c>
      <c r="I726" s="440">
        <v>3649071</v>
      </c>
      <c r="J726" s="367">
        <v>2000000</v>
      </c>
      <c r="K726" s="470">
        <v>547360.65</v>
      </c>
      <c r="L726" s="367">
        <v>2000000</v>
      </c>
      <c r="M726" s="363">
        <v>0</v>
      </c>
      <c r="N726" s="372">
        <v>1649071</v>
      </c>
      <c r="O726" s="405"/>
      <c r="P726" s="366"/>
      <c r="Q726" s="376" t="s">
        <v>2347</v>
      </c>
    </row>
    <row r="727" spans="1:17" ht="39.950000000000003" customHeight="1">
      <c r="A727">
        <f t="shared" si="54"/>
        <v>0</v>
      </c>
      <c r="B727" s="362"/>
      <c r="C727" s="362"/>
      <c r="D727" s="422" t="s">
        <v>171</v>
      </c>
      <c r="E727" s="431"/>
      <c r="F727" s="377" t="s">
        <v>176</v>
      </c>
      <c r="G727" s="377" t="s">
        <v>157</v>
      </c>
      <c r="H727" s="377" t="s">
        <v>1393</v>
      </c>
      <c r="I727" s="441"/>
      <c r="J727" s="442">
        <v>2000000</v>
      </c>
      <c r="K727" s="471">
        <v>0</v>
      </c>
      <c r="L727" s="442">
        <v>2000000</v>
      </c>
      <c r="M727" s="378">
        <v>0</v>
      </c>
      <c r="N727" s="379"/>
      <c r="O727" s="405"/>
      <c r="P727" s="366"/>
      <c r="Q727" s="371"/>
    </row>
    <row r="728" spans="1:17" ht="39.950000000000003" customHeight="1">
      <c r="A728">
        <f t="shared" si="54"/>
        <v>1</v>
      </c>
      <c r="B728" s="362">
        <v>2012</v>
      </c>
      <c r="C728" s="362">
        <v>2016</v>
      </c>
      <c r="D728" s="422"/>
      <c r="E728" s="432" t="s">
        <v>1592</v>
      </c>
      <c r="F728" s="361" t="s">
        <v>2348</v>
      </c>
      <c r="G728" s="361" t="s">
        <v>451</v>
      </c>
      <c r="H728" s="361" t="s">
        <v>1393</v>
      </c>
      <c r="I728" s="369">
        <v>8475876</v>
      </c>
      <c r="J728" s="369">
        <v>8008663</v>
      </c>
      <c r="K728" s="470">
        <v>1271381.3999999999</v>
      </c>
      <c r="L728" s="369">
        <v>7709757.2999999998</v>
      </c>
      <c r="M728" s="363">
        <v>298905.70000000019</v>
      </c>
      <c r="N728" s="363">
        <v>467213</v>
      </c>
      <c r="O728" s="405"/>
      <c r="P728" s="366"/>
      <c r="Q728" s="371"/>
    </row>
    <row r="729" spans="1:17" ht="39.950000000000003" customHeight="1">
      <c r="A729">
        <f t="shared" si="54"/>
        <v>0</v>
      </c>
      <c r="B729" s="362"/>
      <c r="C729" s="362"/>
      <c r="D729" s="422" t="s">
        <v>452</v>
      </c>
      <c r="E729" s="432"/>
      <c r="F729" s="377" t="s">
        <v>176</v>
      </c>
      <c r="G729" s="377" t="s">
        <v>451</v>
      </c>
      <c r="H729" s="377" t="s">
        <v>1393</v>
      </c>
      <c r="I729" s="442"/>
      <c r="J729" s="442">
        <v>1500000</v>
      </c>
      <c r="K729" s="471">
        <v>0</v>
      </c>
      <c r="L729" s="442">
        <v>1500000</v>
      </c>
      <c r="M729" s="378">
        <v>0</v>
      </c>
      <c r="N729" s="378"/>
      <c r="O729" s="405"/>
      <c r="P729" s="366"/>
      <c r="Q729" s="371"/>
    </row>
    <row r="730" spans="1:17" ht="39.950000000000003" customHeight="1">
      <c r="A730">
        <f t="shared" si="54"/>
        <v>0</v>
      </c>
      <c r="B730" s="362"/>
      <c r="C730" s="362"/>
      <c r="D730" s="422" t="s">
        <v>453</v>
      </c>
      <c r="E730" s="432"/>
      <c r="F730" s="377" t="s">
        <v>177</v>
      </c>
      <c r="G730" s="377" t="s">
        <v>451</v>
      </c>
      <c r="H730" s="377" t="s">
        <v>1393</v>
      </c>
      <c r="I730" s="442"/>
      <c r="J730" s="442">
        <v>2000000</v>
      </c>
      <c r="K730" s="471">
        <v>0</v>
      </c>
      <c r="L730" s="442">
        <v>1999999.96</v>
      </c>
      <c r="M730" s="378">
        <v>4.0000000037252903E-2</v>
      </c>
      <c r="N730" s="378"/>
      <c r="O730" s="405"/>
      <c r="P730" s="366"/>
      <c r="Q730" s="371"/>
    </row>
    <row r="731" spans="1:17" ht="39.950000000000003" customHeight="1">
      <c r="A731">
        <f t="shared" si="54"/>
        <v>0</v>
      </c>
      <c r="B731" s="362"/>
      <c r="C731" s="362"/>
      <c r="D731" s="422" t="s">
        <v>454</v>
      </c>
      <c r="E731" s="432"/>
      <c r="F731" s="377" t="s">
        <v>178</v>
      </c>
      <c r="G731" s="377" t="s">
        <v>451</v>
      </c>
      <c r="H731" s="377" t="s">
        <v>1393</v>
      </c>
      <c r="I731" s="442"/>
      <c r="J731" s="442">
        <v>2000000</v>
      </c>
      <c r="K731" s="471">
        <v>0</v>
      </c>
      <c r="L731" s="442">
        <v>2000000</v>
      </c>
      <c r="M731" s="378">
        <v>0</v>
      </c>
      <c r="N731" s="378"/>
      <c r="O731" s="405"/>
      <c r="P731" s="366"/>
      <c r="Q731" s="371"/>
    </row>
    <row r="732" spans="1:17" ht="39.950000000000003" customHeight="1">
      <c r="A732">
        <f t="shared" si="54"/>
        <v>0</v>
      </c>
      <c r="B732" s="362"/>
      <c r="C732" s="362"/>
      <c r="D732" s="422" t="s">
        <v>455</v>
      </c>
      <c r="E732" s="432"/>
      <c r="F732" s="377" t="s">
        <v>187</v>
      </c>
      <c r="G732" s="377" t="s">
        <v>451</v>
      </c>
      <c r="H732" s="377" t="s">
        <v>1393</v>
      </c>
      <c r="I732" s="442"/>
      <c r="J732" s="442">
        <v>1000000</v>
      </c>
      <c r="K732" s="471">
        <v>0</v>
      </c>
      <c r="L732" s="442">
        <v>1000000</v>
      </c>
      <c r="M732" s="378">
        <v>0</v>
      </c>
      <c r="N732" s="378"/>
      <c r="O732" s="405"/>
      <c r="P732" s="366"/>
      <c r="Q732" s="371"/>
    </row>
    <row r="733" spans="1:17" ht="39.950000000000003" customHeight="1">
      <c r="A733">
        <f t="shared" si="54"/>
        <v>0</v>
      </c>
      <c r="B733" s="362"/>
      <c r="C733" s="362"/>
      <c r="D733" s="422" t="s">
        <v>456</v>
      </c>
      <c r="E733" s="432"/>
      <c r="F733" s="377" t="s">
        <v>401</v>
      </c>
      <c r="G733" s="377" t="s">
        <v>451</v>
      </c>
      <c r="H733" s="377" t="s">
        <v>1393</v>
      </c>
      <c r="I733" s="442"/>
      <c r="J733" s="442">
        <v>1508663</v>
      </c>
      <c r="K733" s="471">
        <v>0</v>
      </c>
      <c r="L733" s="442">
        <v>1209757.3400000001</v>
      </c>
      <c r="M733" s="378">
        <v>298905.65999999992</v>
      </c>
      <c r="N733" s="378"/>
      <c r="O733" s="405"/>
      <c r="P733" s="366"/>
      <c r="Q733" s="371"/>
    </row>
    <row r="734" spans="1:17" ht="39.950000000000003" customHeight="1">
      <c r="A734">
        <f t="shared" si="54"/>
        <v>1</v>
      </c>
      <c r="B734" s="362">
        <v>2015</v>
      </c>
      <c r="C734" s="362">
        <v>2016</v>
      </c>
      <c r="D734" s="422"/>
      <c r="E734" s="432" t="s">
        <v>1462</v>
      </c>
      <c r="F734" s="361" t="s">
        <v>2349</v>
      </c>
      <c r="G734" s="361" t="s">
        <v>507</v>
      </c>
      <c r="H734" s="361" t="s">
        <v>1393</v>
      </c>
      <c r="I734" s="369">
        <v>27099020</v>
      </c>
      <c r="J734" s="369">
        <f>J735+J736+J737+J738</f>
        <v>8000000</v>
      </c>
      <c r="K734" s="470">
        <f>I734*15/100</f>
        <v>4064853</v>
      </c>
      <c r="L734" s="369">
        <f>L735+L736+L737+L738</f>
        <v>6851864.7199999997</v>
      </c>
      <c r="M734" s="363">
        <f>J734-L734</f>
        <v>1148135.2800000003</v>
      </c>
      <c r="N734" s="363">
        <f>I734-J734</f>
        <v>19099020</v>
      </c>
      <c r="O734" s="405" t="s">
        <v>2350</v>
      </c>
      <c r="P734" s="406" t="s">
        <v>2203</v>
      </c>
      <c r="Q734" s="371"/>
    </row>
    <row r="735" spans="1:17" ht="39.950000000000003" customHeight="1">
      <c r="A735">
        <f t="shared" si="54"/>
        <v>0</v>
      </c>
      <c r="B735" s="362"/>
      <c r="C735" s="362"/>
      <c r="D735" s="422" t="s">
        <v>508</v>
      </c>
      <c r="E735" s="432"/>
      <c r="F735" s="377" t="s">
        <v>176</v>
      </c>
      <c r="G735" s="377" t="s">
        <v>507</v>
      </c>
      <c r="H735" s="377" t="s">
        <v>1393</v>
      </c>
      <c r="I735" s="442"/>
      <c r="J735" s="442">
        <v>2000000</v>
      </c>
      <c r="K735" s="471">
        <v>0</v>
      </c>
      <c r="L735" s="442">
        <v>2000000</v>
      </c>
      <c r="M735" s="378">
        <f>J735-L735</f>
        <v>0</v>
      </c>
      <c r="N735" s="363"/>
      <c r="O735" s="405"/>
      <c r="P735" s="366"/>
      <c r="Q735" s="371"/>
    </row>
    <row r="736" spans="1:17" ht="39.950000000000003" customHeight="1">
      <c r="A736">
        <f t="shared" si="54"/>
        <v>0</v>
      </c>
      <c r="B736" s="362"/>
      <c r="C736" s="362"/>
      <c r="D736" s="422" t="s">
        <v>509</v>
      </c>
      <c r="E736" s="432"/>
      <c r="F736" s="377" t="s">
        <v>177</v>
      </c>
      <c r="G736" s="377" t="s">
        <v>507</v>
      </c>
      <c r="H736" s="377" t="s">
        <v>1393</v>
      </c>
      <c r="I736" s="442"/>
      <c r="J736" s="442">
        <v>2000000</v>
      </c>
      <c r="K736" s="471">
        <v>0</v>
      </c>
      <c r="L736" s="442">
        <v>2000000</v>
      </c>
      <c r="M736" s="378">
        <v>0</v>
      </c>
      <c r="N736" s="363"/>
      <c r="O736" s="405"/>
      <c r="P736" s="366"/>
      <c r="Q736" s="371"/>
    </row>
    <row r="737" spans="1:17" ht="39.950000000000003" customHeight="1">
      <c r="A737">
        <f t="shared" si="54"/>
        <v>0</v>
      </c>
      <c r="B737" s="362"/>
      <c r="C737" s="362"/>
      <c r="D737" s="422" t="s">
        <v>510</v>
      </c>
      <c r="E737" s="432"/>
      <c r="F737" s="377" t="s">
        <v>178</v>
      </c>
      <c r="G737" s="377" t="s">
        <v>507</v>
      </c>
      <c r="H737" s="377" t="s">
        <v>1393</v>
      </c>
      <c r="I737" s="442"/>
      <c r="J737" s="442">
        <v>2000000</v>
      </c>
      <c r="K737" s="471">
        <v>0</v>
      </c>
      <c r="L737" s="442">
        <v>2000000</v>
      </c>
      <c r="M737" s="378">
        <f>J737-L737</f>
        <v>0</v>
      </c>
      <c r="N737" s="363"/>
      <c r="O737" s="405"/>
      <c r="P737" s="366"/>
      <c r="Q737" s="371"/>
    </row>
    <row r="738" spans="1:17" ht="39.950000000000003" customHeight="1">
      <c r="A738">
        <f t="shared" si="54"/>
        <v>0</v>
      </c>
      <c r="B738" s="362"/>
      <c r="C738" s="362"/>
      <c r="D738" s="422" t="s">
        <v>511</v>
      </c>
      <c r="E738" s="432"/>
      <c r="F738" s="377" t="s">
        <v>187</v>
      </c>
      <c r="G738" s="377" t="s">
        <v>507</v>
      </c>
      <c r="H738" s="377" t="s">
        <v>1393</v>
      </c>
      <c r="I738" s="442"/>
      <c r="J738" s="442">
        <v>2000000</v>
      </c>
      <c r="K738" s="471">
        <v>0</v>
      </c>
      <c r="L738" s="442">
        <v>851864.72</v>
      </c>
      <c r="M738" s="378">
        <f>J738-L738</f>
        <v>1148135.28</v>
      </c>
      <c r="N738" s="363"/>
      <c r="O738" s="405"/>
      <c r="P738" s="406" t="s">
        <v>2329</v>
      </c>
      <c r="Q738" s="371"/>
    </row>
    <row r="739" spans="1:17" ht="39.950000000000003" customHeight="1">
      <c r="A739">
        <f t="shared" si="54"/>
        <v>1</v>
      </c>
      <c r="B739" s="362">
        <v>2015</v>
      </c>
      <c r="C739" s="362">
        <v>2019</v>
      </c>
      <c r="D739" s="422"/>
      <c r="E739" s="432" t="s">
        <v>1593</v>
      </c>
      <c r="F739" s="361" t="s">
        <v>2351</v>
      </c>
      <c r="G739" s="361" t="s">
        <v>513</v>
      </c>
      <c r="H739" s="361" t="s">
        <v>1393</v>
      </c>
      <c r="I739" s="369">
        <v>43199416</v>
      </c>
      <c r="J739" s="369">
        <f>J740+J741+J742+J743</f>
        <v>8000000</v>
      </c>
      <c r="K739" s="470">
        <f>I739*15/100</f>
        <v>6479912.4000000004</v>
      </c>
      <c r="L739" s="369">
        <f>L740+L741+L742+L743</f>
        <v>4000000</v>
      </c>
      <c r="M739" s="363">
        <f>J739-L739</f>
        <v>4000000</v>
      </c>
      <c r="N739" s="363">
        <f>I739-J739</f>
        <v>35199416</v>
      </c>
      <c r="O739" s="405" t="s">
        <v>2352</v>
      </c>
      <c r="P739" s="406"/>
      <c r="Q739" s="376" t="s">
        <v>1782</v>
      </c>
    </row>
    <row r="740" spans="1:17" ht="39.950000000000003" customHeight="1">
      <c r="A740">
        <f t="shared" si="54"/>
        <v>0</v>
      </c>
      <c r="B740" s="362"/>
      <c r="C740" s="362"/>
      <c r="D740" s="422" t="s">
        <v>514</v>
      </c>
      <c r="E740" s="432"/>
      <c r="F740" s="377" t="s">
        <v>176</v>
      </c>
      <c r="G740" s="377" t="s">
        <v>513</v>
      </c>
      <c r="H740" s="377" t="s">
        <v>1393</v>
      </c>
      <c r="I740" s="442"/>
      <c r="J740" s="442">
        <v>1000000</v>
      </c>
      <c r="K740" s="471">
        <v>0</v>
      </c>
      <c r="L740" s="442">
        <v>1000000</v>
      </c>
      <c r="M740" s="378">
        <v>0</v>
      </c>
      <c r="N740" s="363"/>
      <c r="O740" s="405"/>
      <c r="P740" s="366"/>
      <c r="Q740" s="371"/>
    </row>
    <row r="741" spans="1:17" ht="39.950000000000003" customHeight="1">
      <c r="A741">
        <f t="shared" si="54"/>
        <v>0</v>
      </c>
      <c r="B741" s="362"/>
      <c r="C741" s="362"/>
      <c r="D741" s="422" t="s">
        <v>515</v>
      </c>
      <c r="E741" s="432"/>
      <c r="F741" s="377" t="s">
        <v>177</v>
      </c>
      <c r="G741" s="377" t="s">
        <v>513</v>
      </c>
      <c r="H741" s="377" t="s">
        <v>1393</v>
      </c>
      <c r="I741" s="442"/>
      <c r="J741" s="442">
        <v>1000000</v>
      </c>
      <c r="K741" s="471">
        <v>0</v>
      </c>
      <c r="L741" s="442">
        <v>1000000</v>
      </c>
      <c r="M741" s="378">
        <v>0</v>
      </c>
      <c r="N741" s="363"/>
      <c r="O741" s="405"/>
      <c r="P741" s="366"/>
      <c r="Q741" s="371"/>
    </row>
    <row r="742" spans="1:17" ht="39.950000000000003" customHeight="1">
      <c r="A742">
        <f t="shared" si="54"/>
        <v>0</v>
      </c>
      <c r="B742" s="362"/>
      <c r="C742" s="362"/>
      <c r="D742" s="422" t="s">
        <v>516</v>
      </c>
      <c r="E742" s="432"/>
      <c r="F742" s="377" t="s">
        <v>178</v>
      </c>
      <c r="G742" s="377" t="s">
        <v>513</v>
      </c>
      <c r="H742" s="377" t="s">
        <v>1393</v>
      </c>
      <c r="I742" s="442"/>
      <c r="J742" s="442">
        <v>2000000</v>
      </c>
      <c r="K742" s="471">
        <v>0</v>
      </c>
      <c r="L742" s="442">
        <v>2000000</v>
      </c>
      <c r="M742" s="378">
        <f>J742-L742</f>
        <v>0</v>
      </c>
      <c r="N742" s="363"/>
      <c r="O742" s="405"/>
      <c r="P742" s="366"/>
      <c r="Q742" s="371"/>
    </row>
    <row r="743" spans="1:17" ht="39.950000000000003" customHeight="1">
      <c r="A743">
        <f t="shared" si="54"/>
        <v>0</v>
      </c>
      <c r="B743" s="362"/>
      <c r="C743" s="362"/>
      <c r="D743" s="422" t="s">
        <v>2353</v>
      </c>
      <c r="E743" s="432"/>
      <c r="F743" s="377" t="s">
        <v>187</v>
      </c>
      <c r="G743" s="377" t="s">
        <v>513</v>
      </c>
      <c r="H743" s="377" t="s">
        <v>1393</v>
      </c>
      <c r="I743" s="442"/>
      <c r="J743" s="442">
        <v>4000000</v>
      </c>
      <c r="K743" s="471">
        <v>0</v>
      </c>
      <c r="L743" s="442">
        <v>0</v>
      </c>
      <c r="M743" s="378">
        <f>J743-L743</f>
        <v>4000000</v>
      </c>
      <c r="N743" s="363"/>
      <c r="O743" s="405"/>
      <c r="P743" s="406" t="s">
        <v>2354</v>
      </c>
      <c r="Q743" s="371"/>
    </row>
    <row r="744" spans="1:17" ht="39.950000000000003" customHeight="1">
      <c r="A744">
        <f t="shared" si="54"/>
        <v>1</v>
      </c>
      <c r="B744" s="362">
        <v>2016</v>
      </c>
      <c r="C744" s="362">
        <v>2016</v>
      </c>
      <c r="D744" s="422"/>
      <c r="E744" s="432" t="s">
        <v>1463</v>
      </c>
      <c r="F744" s="361" t="s">
        <v>590</v>
      </c>
      <c r="G744" s="361" t="s">
        <v>591</v>
      </c>
      <c r="H744" s="361" t="s">
        <v>1393</v>
      </c>
      <c r="I744" s="369">
        <v>25178710</v>
      </c>
      <c r="J744" s="369">
        <v>1000000</v>
      </c>
      <c r="K744" s="470">
        <v>3776806.5</v>
      </c>
      <c r="L744" s="369">
        <v>999877.17999999993</v>
      </c>
      <c r="M744" s="363">
        <v>122.82000000006519</v>
      </c>
      <c r="N744" s="363">
        <v>24178710</v>
      </c>
      <c r="O744" s="405" t="s">
        <v>2355</v>
      </c>
      <c r="P744" s="406" t="s">
        <v>2356</v>
      </c>
      <c r="Q744" s="371"/>
    </row>
    <row r="745" spans="1:17" ht="39.950000000000003" customHeight="1">
      <c r="A745">
        <f t="shared" si="54"/>
        <v>0</v>
      </c>
      <c r="B745" s="362"/>
      <c r="C745" s="362"/>
      <c r="D745" s="422" t="s">
        <v>1310</v>
      </c>
      <c r="E745" s="432"/>
      <c r="F745" s="377" t="s">
        <v>176</v>
      </c>
      <c r="G745" s="377" t="s">
        <v>591</v>
      </c>
      <c r="H745" s="377" t="s">
        <v>1393</v>
      </c>
      <c r="I745" s="442"/>
      <c r="J745" s="442">
        <v>1000000</v>
      </c>
      <c r="K745" s="471">
        <v>0</v>
      </c>
      <c r="L745" s="442">
        <v>999877.17999999993</v>
      </c>
      <c r="M745" s="378">
        <v>122.82000000006519</v>
      </c>
      <c r="N745" s="363"/>
      <c r="O745" s="405"/>
      <c r="P745" s="366"/>
      <c r="Q745" s="371"/>
    </row>
    <row r="746" spans="1:17" ht="39.950000000000003" customHeight="1">
      <c r="A746">
        <f t="shared" si="54"/>
        <v>1</v>
      </c>
      <c r="B746" s="362">
        <v>2016</v>
      </c>
      <c r="C746" s="362">
        <v>2016</v>
      </c>
      <c r="D746" s="422"/>
      <c r="E746" s="432" t="s">
        <v>1594</v>
      </c>
      <c r="F746" s="361" t="s">
        <v>612</v>
      </c>
      <c r="G746" s="361" t="s">
        <v>613</v>
      </c>
      <c r="H746" s="361" t="s">
        <v>1393</v>
      </c>
      <c r="I746" s="369">
        <v>18928460</v>
      </c>
      <c r="J746" s="369">
        <v>1000000</v>
      </c>
      <c r="K746" s="470">
        <v>2839269</v>
      </c>
      <c r="L746" s="369">
        <v>1000000</v>
      </c>
      <c r="M746" s="363">
        <v>0</v>
      </c>
      <c r="N746" s="363">
        <v>17928460</v>
      </c>
      <c r="O746" s="405"/>
      <c r="P746" s="375" t="s">
        <v>2357</v>
      </c>
      <c r="Q746" s="376" t="s">
        <v>2358</v>
      </c>
    </row>
    <row r="747" spans="1:17" ht="39.950000000000003" customHeight="1">
      <c r="A747">
        <f t="shared" si="54"/>
        <v>0</v>
      </c>
      <c r="B747" s="362"/>
      <c r="C747" s="362"/>
      <c r="D747" s="422" t="s">
        <v>1303</v>
      </c>
      <c r="E747" s="432"/>
      <c r="F747" s="377" t="s">
        <v>176</v>
      </c>
      <c r="G747" s="377" t="s">
        <v>613</v>
      </c>
      <c r="H747" s="377" t="s">
        <v>1393</v>
      </c>
      <c r="I747" s="442"/>
      <c r="J747" s="442">
        <v>1000000</v>
      </c>
      <c r="K747" s="471">
        <v>0</v>
      </c>
      <c r="L747" s="442">
        <v>1000000</v>
      </c>
      <c r="M747" s="378">
        <v>0</v>
      </c>
      <c r="N747" s="363"/>
      <c r="O747" s="405" t="s">
        <v>2359</v>
      </c>
      <c r="P747" s="366"/>
      <c r="Q747" s="371"/>
    </row>
    <row r="748" spans="1:17" ht="39.950000000000003" customHeight="1">
      <c r="A748">
        <f t="shared" si="54"/>
        <v>1</v>
      </c>
      <c r="B748" s="362">
        <v>2015</v>
      </c>
      <c r="C748" s="362">
        <v>2018</v>
      </c>
      <c r="D748" s="422"/>
      <c r="E748" s="432" t="s">
        <v>1595</v>
      </c>
      <c r="F748" s="361" t="s">
        <v>2360</v>
      </c>
      <c r="G748" s="361" t="s">
        <v>777</v>
      </c>
      <c r="H748" s="361" t="s">
        <v>1393</v>
      </c>
      <c r="I748" s="369">
        <v>5950000</v>
      </c>
      <c r="J748" s="369">
        <v>5625066</v>
      </c>
      <c r="K748" s="470">
        <v>892500</v>
      </c>
      <c r="L748" s="369">
        <v>4835195.07</v>
      </c>
      <c r="M748" s="363">
        <v>789870.9299999997</v>
      </c>
      <c r="N748" s="363">
        <v>324934</v>
      </c>
      <c r="O748" s="405"/>
      <c r="P748" s="366"/>
      <c r="Q748" s="376" t="s">
        <v>1782</v>
      </c>
    </row>
    <row r="749" spans="1:17" ht="39.950000000000003" customHeight="1">
      <c r="A749">
        <f t="shared" si="54"/>
        <v>0</v>
      </c>
      <c r="B749" s="362"/>
      <c r="C749" s="362"/>
      <c r="D749" s="422" t="s">
        <v>778</v>
      </c>
      <c r="E749" s="432"/>
      <c r="F749" s="377" t="s">
        <v>176</v>
      </c>
      <c r="G749" s="377" t="s">
        <v>777</v>
      </c>
      <c r="H749" s="377" t="s">
        <v>1393</v>
      </c>
      <c r="I749" s="442"/>
      <c r="J749" s="442">
        <v>500000</v>
      </c>
      <c r="K749" s="471">
        <v>0</v>
      </c>
      <c r="L749" s="442">
        <v>500000</v>
      </c>
      <c r="M749" s="378">
        <v>0</v>
      </c>
      <c r="N749" s="363"/>
      <c r="O749" s="405"/>
      <c r="P749" s="366"/>
      <c r="Q749" s="371"/>
    </row>
    <row r="750" spans="1:17" ht="39.950000000000003" customHeight="1">
      <c r="A750">
        <f t="shared" si="54"/>
        <v>0</v>
      </c>
      <c r="B750" s="362"/>
      <c r="C750" s="362"/>
      <c r="D750" s="422" t="s">
        <v>779</v>
      </c>
      <c r="E750" s="432"/>
      <c r="F750" s="377" t="s">
        <v>177</v>
      </c>
      <c r="G750" s="377" t="s">
        <v>777</v>
      </c>
      <c r="H750" s="377" t="s">
        <v>1393</v>
      </c>
      <c r="I750" s="442"/>
      <c r="J750" s="442">
        <v>2000000</v>
      </c>
      <c r="K750" s="471">
        <v>0</v>
      </c>
      <c r="L750" s="442">
        <v>1824000</v>
      </c>
      <c r="M750" s="378">
        <v>176000</v>
      </c>
      <c r="N750" s="363"/>
      <c r="O750" s="405"/>
      <c r="P750" s="375" t="s">
        <v>2361</v>
      </c>
      <c r="Q750" s="371"/>
    </row>
    <row r="751" spans="1:17" ht="39.950000000000003" customHeight="1">
      <c r="A751">
        <f t="shared" si="54"/>
        <v>0</v>
      </c>
      <c r="B751" s="362"/>
      <c r="C751" s="362"/>
      <c r="D751" s="422" t="s">
        <v>780</v>
      </c>
      <c r="E751" s="432"/>
      <c r="F751" s="377" t="s">
        <v>178</v>
      </c>
      <c r="G751" s="377" t="s">
        <v>777</v>
      </c>
      <c r="H751" s="377" t="s">
        <v>1393</v>
      </c>
      <c r="I751" s="442"/>
      <c r="J751" s="442">
        <v>1500000</v>
      </c>
      <c r="K751" s="471">
        <v>0</v>
      </c>
      <c r="L751" s="442">
        <v>1302794.1200000001</v>
      </c>
      <c r="M751" s="378">
        <v>197205.87999999989</v>
      </c>
      <c r="N751" s="363"/>
      <c r="O751" s="405"/>
      <c r="P751" s="375" t="s">
        <v>2362</v>
      </c>
      <c r="Q751" s="371"/>
    </row>
    <row r="752" spans="1:17" ht="39.950000000000003" customHeight="1">
      <c r="A752">
        <f t="shared" si="54"/>
        <v>0</v>
      </c>
      <c r="B752" s="362"/>
      <c r="C752" s="362"/>
      <c r="D752" s="422" t="s">
        <v>781</v>
      </c>
      <c r="E752" s="432"/>
      <c r="F752" s="377" t="s">
        <v>187</v>
      </c>
      <c r="G752" s="377" t="s">
        <v>777</v>
      </c>
      <c r="H752" s="377" t="s">
        <v>1393</v>
      </c>
      <c r="I752" s="442"/>
      <c r="J752" s="442">
        <v>1467344</v>
      </c>
      <c r="K752" s="471">
        <v>0</v>
      </c>
      <c r="L752" s="442">
        <v>1208400.95</v>
      </c>
      <c r="M752" s="378">
        <v>258943.05000000005</v>
      </c>
      <c r="N752" s="363"/>
      <c r="O752" s="405"/>
      <c r="P752" s="375" t="s">
        <v>2363</v>
      </c>
      <c r="Q752" s="371"/>
    </row>
    <row r="753" spans="1:17" ht="39.950000000000003" customHeight="1">
      <c r="A753">
        <f t="shared" si="54"/>
        <v>0</v>
      </c>
      <c r="B753" s="362"/>
      <c r="C753" s="362"/>
      <c r="D753" s="422" t="s">
        <v>1883</v>
      </c>
      <c r="E753" s="432"/>
      <c r="F753" s="377" t="s">
        <v>236</v>
      </c>
      <c r="G753" s="377" t="s">
        <v>777</v>
      </c>
      <c r="H753" s="377" t="s">
        <v>1393</v>
      </c>
      <c r="I753" s="442"/>
      <c r="J753" s="442">
        <v>157722</v>
      </c>
      <c r="K753" s="471">
        <v>0</v>
      </c>
      <c r="L753" s="442">
        <v>0</v>
      </c>
      <c r="M753" s="378">
        <v>157722</v>
      </c>
      <c r="N753" s="363"/>
      <c r="O753" s="405"/>
      <c r="P753" s="366"/>
      <c r="Q753" s="371"/>
    </row>
    <row r="754" spans="1:17" ht="39.950000000000003" customHeight="1">
      <c r="A754">
        <f t="shared" si="54"/>
        <v>1</v>
      </c>
      <c r="B754" s="362">
        <v>2017</v>
      </c>
      <c r="C754" s="362">
        <v>2017</v>
      </c>
      <c r="D754" s="422"/>
      <c r="E754" s="432" t="s">
        <v>1501</v>
      </c>
      <c r="F754" s="361" t="s">
        <v>2364</v>
      </c>
      <c r="G754" s="361" t="s">
        <v>865</v>
      </c>
      <c r="H754" s="361" t="s">
        <v>1393</v>
      </c>
      <c r="I754" s="369">
        <v>5662212</v>
      </c>
      <c r="J754" s="369">
        <v>4812880.2</v>
      </c>
      <c r="K754" s="470">
        <f>I754*15/100</f>
        <v>849331.8</v>
      </c>
      <c r="L754" s="369">
        <v>0</v>
      </c>
      <c r="M754" s="363">
        <f>J754-L754</f>
        <v>4812880.2</v>
      </c>
      <c r="N754" s="363"/>
      <c r="O754" s="405"/>
      <c r="P754" s="366"/>
      <c r="Q754" s="371"/>
    </row>
    <row r="755" spans="1:17" ht="39.950000000000003" customHeight="1">
      <c r="A755">
        <f t="shared" si="54"/>
        <v>0</v>
      </c>
      <c r="B755" s="362"/>
      <c r="C755" s="362"/>
      <c r="D755" s="422" t="s">
        <v>2365</v>
      </c>
      <c r="E755" s="432"/>
      <c r="F755" s="377"/>
      <c r="G755" s="377" t="s">
        <v>865</v>
      </c>
      <c r="H755" s="377" t="s">
        <v>1393</v>
      </c>
      <c r="I755" s="442"/>
      <c r="J755" s="442">
        <v>4812880.2</v>
      </c>
      <c r="K755" s="471"/>
      <c r="L755" s="442">
        <v>0</v>
      </c>
      <c r="M755" s="378">
        <f>J755-L755</f>
        <v>4812880.2</v>
      </c>
      <c r="N755" s="363"/>
      <c r="O755" s="405"/>
      <c r="P755" s="366" t="s">
        <v>2042</v>
      </c>
      <c r="Q755" s="371"/>
    </row>
    <row r="756" spans="1:17" ht="39.950000000000003" customHeight="1">
      <c r="A756">
        <f t="shared" si="54"/>
        <v>1</v>
      </c>
      <c r="B756" s="362">
        <v>2014</v>
      </c>
      <c r="C756" s="362">
        <v>2016</v>
      </c>
      <c r="D756" s="422"/>
      <c r="E756" s="432" t="s">
        <v>1464</v>
      </c>
      <c r="F756" s="361" t="s">
        <v>2366</v>
      </c>
      <c r="G756" s="361" t="s">
        <v>931</v>
      </c>
      <c r="H756" s="361" t="s">
        <v>1393</v>
      </c>
      <c r="I756" s="369">
        <v>8340189</v>
      </c>
      <c r="J756" s="369">
        <v>2000000</v>
      </c>
      <c r="K756" s="470">
        <v>1251028.3500000001</v>
      </c>
      <c r="L756" s="369">
        <v>2000000</v>
      </c>
      <c r="M756" s="363">
        <v>0</v>
      </c>
      <c r="N756" s="363">
        <v>6340189</v>
      </c>
      <c r="O756" s="405"/>
      <c r="P756" s="375" t="s">
        <v>2367</v>
      </c>
      <c r="Q756" s="371"/>
    </row>
    <row r="757" spans="1:17" ht="39.950000000000003" customHeight="1">
      <c r="A757">
        <f t="shared" si="54"/>
        <v>0</v>
      </c>
      <c r="B757" s="362"/>
      <c r="C757" s="362"/>
      <c r="D757" s="422" t="s">
        <v>932</v>
      </c>
      <c r="E757" s="432"/>
      <c r="F757" s="377" t="s">
        <v>176</v>
      </c>
      <c r="G757" s="377" t="s">
        <v>931</v>
      </c>
      <c r="H757" s="377" t="s">
        <v>1393</v>
      </c>
      <c r="I757" s="442"/>
      <c r="J757" s="442">
        <v>1000000</v>
      </c>
      <c r="K757" s="471">
        <v>0</v>
      </c>
      <c r="L757" s="442">
        <v>1000000</v>
      </c>
      <c r="M757" s="378">
        <v>0</v>
      </c>
      <c r="N757" s="378"/>
      <c r="O757" s="405"/>
      <c r="P757" s="366"/>
      <c r="Q757" s="371"/>
    </row>
    <row r="758" spans="1:17" ht="39.950000000000003" customHeight="1">
      <c r="A758">
        <f t="shared" si="54"/>
        <v>0</v>
      </c>
      <c r="B758" s="362"/>
      <c r="C758" s="362"/>
      <c r="D758" s="422" t="s">
        <v>1237</v>
      </c>
      <c r="E758" s="432"/>
      <c r="F758" s="377" t="s">
        <v>177</v>
      </c>
      <c r="G758" s="377" t="s">
        <v>931</v>
      </c>
      <c r="H758" s="377" t="s">
        <v>1393</v>
      </c>
      <c r="I758" s="442"/>
      <c r="J758" s="442">
        <v>1000000</v>
      </c>
      <c r="K758" s="471">
        <v>0</v>
      </c>
      <c r="L758" s="442">
        <v>1000000</v>
      </c>
      <c r="M758" s="378">
        <v>0</v>
      </c>
      <c r="N758" s="378"/>
      <c r="O758" s="405"/>
      <c r="P758" s="366"/>
      <c r="Q758" s="371"/>
    </row>
    <row r="759" spans="1:17" ht="39.950000000000003" customHeight="1">
      <c r="A759">
        <f t="shared" si="54"/>
        <v>1</v>
      </c>
      <c r="B759" s="362">
        <v>2015</v>
      </c>
      <c r="C759" s="362">
        <v>2016</v>
      </c>
      <c r="D759" s="422"/>
      <c r="E759" s="432" t="s">
        <v>1588</v>
      </c>
      <c r="F759" s="361" t="s">
        <v>2368</v>
      </c>
      <c r="G759" s="361" t="s">
        <v>976</v>
      </c>
      <c r="H759" s="361" t="s">
        <v>1393</v>
      </c>
      <c r="I759" s="369">
        <v>12773058</v>
      </c>
      <c r="J759" s="369">
        <v>5000000</v>
      </c>
      <c r="K759" s="470">
        <v>1915958.7</v>
      </c>
      <c r="L759" s="369">
        <v>3514059.48</v>
      </c>
      <c r="M759" s="363">
        <v>1485940.52</v>
      </c>
      <c r="N759" s="363">
        <v>7773058</v>
      </c>
      <c r="O759" s="405" t="s">
        <v>2369</v>
      </c>
      <c r="P759" s="375" t="s">
        <v>1786</v>
      </c>
      <c r="Q759" s="371"/>
    </row>
    <row r="760" spans="1:17" ht="39.950000000000003" customHeight="1">
      <c r="A760">
        <f t="shared" si="54"/>
        <v>0</v>
      </c>
      <c r="B760" s="362"/>
      <c r="C760" s="362"/>
      <c r="D760" s="422" t="s">
        <v>977</v>
      </c>
      <c r="E760" s="432"/>
      <c r="F760" s="377" t="s">
        <v>176</v>
      </c>
      <c r="G760" s="377" t="s">
        <v>976</v>
      </c>
      <c r="H760" s="377" t="s">
        <v>1393</v>
      </c>
      <c r="I760" s="442"/>
      <c r="J760" s="442">
        <v>1000000</v>
      </c>
      <c r="K760" s="471">
        <v>0</v>
      </c>
      <c r="L760" s="442">
        <v>1000000</v>
      </c>
      <c r="M760" s="378">
        <v>0</v>
      </c>
      <c r="N760" s="378"/>
      <c r="O760" s="405"/>
      <c r="P760" s="366"/>
      <c r="Q760" s="371"/>
    </row>
    <row r="761" spans="1:17" ht="39.950000000000003" customHeight="1">
      <c r="A761">
        <f t="shared" si="54"/>
        <v>0</v>
      </c>
      <c r="B761" s="362"/>
      <c r="C761" s="362"/>
      <c r="D761" s="422" t="s">
        <v>1230</v>
      </c>
      <c r="E761" s="432"/>
      <c r="F761" s="377" t="s">
        <v>177</v>
      </c>
      <c r="G761" s="377" t="s">
        <v>976</v>
      </c>
      <c r="H761" s="377" t="s">
        <v>1393</v>
      </c>
      <c r="I761" s="442"/>
      <c r="J761" s="442">
        <v>2000000</v>
      </c>
      <c r="K761" s="471">
        <v>0</v>
      </c>
      <c r="L761" s="442">
        <v>1865916.77</v>
      </c>
      <c r="M761" s="378">
        <v>134083.22999999998</v>
      </c>
      <c r="N761" s="378"/>
      <c r="O761" s="405"/>
      <c r="P761" s="375" t="s">
        <v>2370</v>
      </c>
      <c r="Q761" s="371"/>
    </row>
    <row r="762" spans="1:17" ht="39.950000000000003" customHeight="1">
      <c r="A762">
        <f t="shared" si="54"/>
        <v>0</v>
      </c>
      <c r="B762" s="362"/>
      <c r="C762" s="362"/>
      <c r="D762" s="422" t="s">
        <v>978</v>
      </c>
      <c r="E762" s="432"/>
      <c r="F762" s="377" t="s">
        <v>178</v>
      </c>
      <c r="G762" s="377" t="s">
        <v>976</v>
      </c>
      <c r="H762" s="377" t="s">
        <v>1393</v>
      </c>
      <c r="I762" s="442"/>
      <c r="J762" s="442">
        <v>2000000</v>
      </c>
      <c r="K762" s="471">
        <v>0</v>
      </c>
      <c r="L762" s="442">
        <v>648142.71</v>
      </c>
      <c r="M762" s="378">
        <v>1351857.29</v>
      </c>
      <c r="N762" s="378"/>
      <c r="O762" s="405"/>
      <c r="P762" s="366"/>
      <c r="Q762" s="371"/>
    </row>
    <row r="763" spans="1:17" ht="39.950000000000003" customHeight="1">
      <c r="A763">
        <f t="shared" si="54"/>
        <v>1</v>
      </c>
      <c r="B763" s="362">
        <v>2015</v>
      </c>
      <c r="C763" s="362">
        <v>2018</v>
      </c>
      <c r="D763" s="422"/>
      <c r="E763" s="432" t="s">
        <v>1465</v>
      </c>
      <c r="F763" s="361" t="s">
        <v>1086</v>
      </c>
      <c r="G763" s="361" t="s">
        <v>1087</v>
      </c>
      <c r="H763" s="361" t="s">
        <v>1393</v>
      </c>
      <c r="I763" s="369">
        <v>10734745</v>
      </c>
      <c r="J763" s="369">
        <f>J764+J765+J766</f>
        <v>6000000</v>
      </c>
      <c r="K763" s="470">
        <f>I763*15/100</f>
        <v>1610211.75</v>
      </c>
      <c r="L763" s="369">
        <f>L764+L765+L766</f>
        <v>5524536.3599999994</v>
      </c>
      <c r="M763" s="363">
        <f>J763-L763</f>
        <v>475463.6400000006</v>
      </c>
      <c r="N763" s="363">
        <f>I763-J763</f>
        <v>4734745</v>
      </c>
      <c r="O763" s="405" t="s">
        <v>2371</v>
      </c>
      <c r="P763" s="366"/>
      <c r="Q763" s="371"/>
    </row>
    <row r="764" spans="1:17" ht="39.950000000000003" customHeight="1">
      <c r="A764">
        <f t="shared" si="54"/>
        <v>0</v>
      </c>
      <c r="B764" s="362"/>
      <c r="C764" s="362"/>
      <c r="D764" s="422" t="s">
        <v>1088</v>
      </c>
      <c r="E764" s="432"/>
      <c r="F764" s="377" t="s">
        <v>176</v>
      </c>
      <c r="G764" s="377" t="s">
        <v>1087</v>
      </c>
      <c r="H764" s="377" t="s">
        <v>1393</v>
      </c>
      <c r="I764" s="442"/>
      <c r="J764" s="442">
        <v>2000000</v>
      </c>
      <c r="K764" s="471">
        <v>0</v>
      </c>
      <c r="L764" s="442">
        <v>2000000</v>
      </c>
      <c r="M764" s="378">
        <v>0</v>
      </c>
      <c r="N764" s="378"/>
      <c r="O764" s="405"/>
      <c r="P764" s="366"/>
      <c r="Q764" s="371"/>
    </row>
    <row r="765" spans="1:17" ht="39.950000000000003" customHeight="1">
      <c r="A765">
        <f t="shared" si="54"/>
        <v>0</v>
      </c>
      <c r="B765" s="362"/>
      <c r="C765" s="362"/>
      <c r="D765" s="422" t="s">
        <v>1286</v>
      </c>
      <c r="E765" s="432"/>
      <c r="F765" s="377" t="s">
        <v>177</v>
      </c>
      <c r="G765" s="377" t="s">
        <v>1087</v>
      </c>
      <c r="H765" s="377" t="s">
        <v>1393</v>
      </c>
      <c r="I765" s="442"/>
      <c r="J765" s="442">
        <v>1000000</v>
      </c>
      <c r="K765" s="471">
        <v>0</v>
      </c>
      <c r="L765" s="442">
        <v>1000000</v>
      </c>
      <c r="M765" s="378">
        <v>0</v>
      </c>
      <c r="N765" s="378"/>
      <c r="O765" s="405"/>
      <c r="P765" s="366"/>
      <c r="Q765" s="371"/>
    </row>
    <row r="766" spans="1:17" ht="39.950000000000003" customHeight="1">
      <c r="A766">
        <f t="shared" si="54"/>
        <v>0</v>
      </c>
      <c r="B766" s="362"/>
      <c r="C766" s="362"/>
      <c r="D766" s="422" t="s">
        <v>2372</v>
      </c>
      <c r="E766" s="432"/>
      <c r="F766" s="377" t="s">
        <v>178</v>
      </c>
      <c r="G766" s="377" t="s">
        <v>1087</v>
      </c>
      <c r="H766" s="377" t="s">
        <v>1393</v>
      </c>
      <c r="I766" s="442"/>
      <c r="J766" s="442">
        <v>3000000</v>
      </c>
      <c r="K766" s="471">
        <v>0</v>
      </c>
      <c r="L766" s="442">
        <v>2524536.36</v>
      </c>
      <c r="M766" s="378">
        <f>J766-L766</f>
        <v>475463.64000000013</v>
      </c>
      <c r="N766" s="378"/>
      <c r="O766" s="405"/>
      <c r="P766" s="406"/>
      <c r="Q766" s="371"/>
    </row>
    <row r="767" spans="1:17" ht="39.950000000000003" customHeight="1">
      <c r="A767">
        <f t="shared" si="54"/>
        <v>1</v>
      </c>
      <c r="B767" s="362">
        <v>2013</v>
      </c>
      <c r="C767" s="362">
        <v>2015</v>
      </c>
      <c r="D767" s="419"/>
      <c r="E767" s="431" t="s">
        <v>1596</v>
      </c>
      <c r="F767" s="387" t="s">
        <v>201</v>
      </c>
      <c r="G767" s="387" t="s">
        <v>7</v>
      </c>
      <c r="H767" s="387" t="s">
        <v>1394</v>
      </c>
      <c r="I767" s="444">
        <v>8199581</v>
      </c>
      <c r="J767" s="367">
        <v>1500000</v>
      </c>
      <c r="K767" s="470">
        <v>1229937.1499999999</v>
      </c>
      <c r="L767" s="369">
        <v>1500000</v>
      </c>
      <c r="M767" s="363">
        <v>0</v>
      </c>
      <c r="N767" s="372">
        <v>6699581</v>
      </c>
      <c r="O767" s="414"/>
      <c r="P767" s="406" t="s">
        <v>2373</v>
      </c>
      <c r="Q767" s="376" t="s">
        <v>2374</v>
      </c>
    </row>
    <row r="768" spans="1:17" ht="39.950000000000003" customHeight="1">
      <c r="A768">
        <f t="shared" si="54"/>
        <v>0</v>
      </c>
      <c r="B768" s="362"/>
      <c r="C768" s="362"/>
      <c r="D768" s="423" t="s">
        <v>193</v>
      </c>
      <c r="E768" s="431"/>
      <c r="F768" s="389" t="s">
        <v>176</v>
      </c>
      <c r="G768" s="389" t="s">
        <v>7</v>
      </c>
      <c r="H768" s="389" t="s">
        <v>1394</v>
      </c>
      <c r="I768" s="445"/>
      <c r="J768" s="446">
        <v>500000</v>
      </c>
      <c r="K768" s="471"/>
      <c r="L768" s="442">
        <v>500000</v>
      </c>
      <c r="M768" s="378">
        <v>0</v>
      </c>
      <c r="N768" s="379"/>
      <c r="O768" s="405"/>
      <c r="P768" s="366"/>
      <c r="Q768" s="371"/>
    </row>
    <row r="769" spans="1:17" ht="39.950000000000003" customHeight="1">
      <c r="A769">
        <f t="shared" si="54"/>
        <v>0</v>
      </c>
      <c r="B769" s="362"/>
      <c r="C769" s="362"/>
      <c r="D769" s="423" t="s">
        <v>2375</v>
      </c>
      <c r="E769" s="431"/>
      <c r="F769" s="389" t="s">
        <v>177</v>
      </c>
      <c r="G769" s="389" t="s">
        <v>7</v>
      </c>
      <c r="H769" s="389" t="s">
        <v>1394</v>
      </c>
      <c r="I769" s="446"/>
      <c r="J769" s="446">
        <v>1000000</v>
      </c>
      <c r="K769" s="471"/>
      <c r="L769" s="442">
        <v>1000000</v>
      </c>
      <c r="M769" s="378">
        <v>0</v>
      </c>
      <c r="N769" s="379"/>
      <c r="O769" s="415" t="s">
        <v>2376</v>
      </c>
      <c r="P769" s="375"/>
      <c r="Q769" s="371"/>
    </row>
    <row r="770" spans="1:17" ht="39.950000000000003" customHeight="1">
      <c r="A770">
        <f t="shared" si="54"/>
        <v>1</v>
      </c>
      <c r="B770" s="362">
        <v>2013</v>
      </c>
      <c r="C770" s="362">
        <v>2018</v>
      </c>
      <c r="D770" s="419"/>
      <c r="E770" s="431" t="s">
        <v>1597</v>
      </c>
      <c r="F770" s="387" t="s">
        <v>2377</v>
      </c>
      <c r="G770" s="387" t="s">
        <v>12</v>
      </c>
      <c r="H770" s="387" t="s">
        <v>1394</v>
      </c>
      <c r="I770" s="444">
        <v>3555134</v>
      </c>
      <c r="J770" s="367">
        <f>J771+J772+J773+J774+J775</f>
        <v>3070187</v>
      </c>
      <c r="K770" s="470">
        <f>I770*15/100</f>
        <v>533270.1</v>
      </c>
      <c r="L770" s="367">
        <f>L771+L772+L773+L774+L775</f>
        <v>2711223.55</v>
      </c>
      <c r="M770" s="363">
        <f>J770-L770</f>
        <v>358963.45000000019</v>
      </c>
      <c r="N770" s="372">
        <v>1148134</v>
      </c>
      <c r="O770" s="405" t="s">
        <v>2378</v>
      </c>
      <c r="P770" s="366"/>
      <c r="Q770" s="376" t="s">
        <v>2374</v>
      </c>
    </row>
    <row r="771" spans="1:17" ht="39.950000000000003" customHeight="1">
      <c r="A771">
        <f t="shared" si="54"/>
        <v>0</v>
      </c>
      <c r="B771" s="362"/>
      <c r="C771" s="362"/>
      <c r="D771" s="423" t="s">
        <v>207</v>
      </c>
      <c r="E771" s="431"/>
      <c r="F771" s="389" t="s">
        <v>176</v>
      </c>
      <c r="G771" s="389" t="s">
        <v>12</v>
      </c>
      <c r="H771" s="389" t="s">
        <v>1394</v>
      </c>
      <c r="I771" s="445"/>
      <c r="J771" s="446">
        <v>500000</v>
      </c>
      <c r="K771" s="471">
        <v>0</v>
      </c>
      <c r="L771" s="445">
        <v>499182.44</v>
      </c>
      <c r="M771" s="378">
        <v>817.55999999999767</v>
      </c>
      <c r="N771" s="379"/>
      <c r="O771" s="408"/>
      <c r="P771" s="366"/>
      <c r="Q771" s="371"/>
    </row>
    <row r="772" spans="1:17" ht="39.950000000000003" customHeight="1">
      <c r="A772">
        <f t="shared" ref="A772:A835" si="55">IF(B772&lt;&gt;0,1,0)</f>
        <v>0</v>
      </c>
      <c r="B772" s="362"/>
      <c r="C772" s="362"/>
      <c r="D772" s="423" t="s">
        <v>208</v>
      </c>
      <c r="E772" s="431"/>
      <c r="F772" s="389" t="s">
        <v>177</v>
      </c>
      <c r="G772" s="389" t="s">
        <v>12</v>
      </c>
      <c r="H772" s="389" t="s">
        <v>1394</v>
      </c>
      <c r="I772" s="446"/>
      <c r="J772" s="446">
        <v>500000</v>
      </c>
      <c r="K772" s="471">
        <v>0</v>
      </c>
      <c r="L772" s="445">
        <v>500000</v>
      </c>
      <c r="M772" s="378">
        <v>0</v>
      </c>
      <c r="N772" s="379"/>
      <c r="O772" s="408"/>
      <c r="P772" s="366"/>
      <c r="Q772" s="371"/>
    </row>
    <row r="773" spans="1:17" ht="39.950000000000003" customHeight="1">
      <c r="A773">
        <f t="shared" si="55"/>
        <v>0</v>
      </c>
      <c r="B773" s="362"/>
      <c r="C773" s="362"/>
      <c r="D773" s="423" t="s">
        <v>209</v>
      </c>
      <c r="E773" s="431"/>
      <c r="F773" s="389" t="s">
        <v>178</v>
      </c>
      <c r="G773" s="389" t="s">
        <v>12</v>
      </c>
      <c r="H773" s="389" t="s">
        <v>1394</v>
      </c>
      <c r="I773" s="446"/>
      <c r="J773" s="446">
        <v>500000</v>
      </c>
      <c r="K773" s="471">
        <v>0</v>
      </c>
      <c r="L773" s="445">
        <v>500000</v>
      </c>
      <c r="M773" s="378">
        <v>0</v>
      </c>
      <c r="N773" s="379"/>
      <c r="O773" s="408"/>
      <c r="P773" s="366"/>
      <c r="Q773" s="371"/>
    </row>
    <row r="774" spans="1:17" ht="39.950000000000003" customHeight="1">
      <c r="A774">
        <f t="shared" si="55"/>
        <v>0</v>
      </c>
      <c r="B774" s="362"/>
      <c r="C774" s="362"/>
      <c r="D774" s="423" t="s">
        <v>2379</v>
      </c>
      <c r="E774" s="431"/>
      <c r="F774" s="389" t="s">
        <v>187</v>
      </c>
      <c r="G774" s="389" t="s">
        <v>12</v>
      </c>
      <c r="H774" s="389" t="s">
        <v>1394</v>
      </c>
      <c r="I774" s="446"/>
      <c r="J774" s="446">
        <v>907000</v>
      </c>
      <c r="K774" s="471">
        <v>0</v>
      </c>
      <c r="L774" s="445">
        <v>907000</v>
      </c>
      <c r="M774" s="378">
        <v>0</v>
      </c>
      <c r="N774" s="379"/>
      <c r="O774" s="408"/>
      <c r="P774" s="366"/>
      <c r="Q774" s="371"/>
    </row>
    <row r="775" spans="1:17" ht="39.950000000000003" customHeight="1">
      <c r="A775">
        <f t="shared" si="55"/>
        <v>0</v>
      </c>
      <c r="B775" s="362"/>
      <c r="C775" s="362"/>
      <c r="D775" s="423" t="s">
        <v>2380</v>
      </c>
      <c r="E775" s="431"/>
      <c r="F775" s="389" t="s">
        <v>236</v>
      </c>
      <c r="G775" s="389" t="s">
        <v>12</v>
      </c>
      <c r="H775" s="389" t="s">
        <v>1394</v>
      </c>
      <c r="I775" s="446"/>
      <c r="J775" s="446">
        <v>663187</v>
      </c>
      <c r="K775" s="471">
        <v>0</v>
      </c>
      <c r="L775" s="445">
        <v>305041.11</v>
      </c>
      <c r="M775" s="378">
        <f>J775-L775</f>
        <v>358145.89</v>
      </c>
      <c r="N775" s="379"/>
      <c r="O775" s="408"/>
      <c r="P775" s="406" t="s">
        <v>2381</v>
      </c>
      <c r="Q775" s="371"/>
    </row>
    <row r="776" spans="1:17" ht="39.950000000000003" customHeight="1">
      <c r="A776">
        <f t="shared" si="55"/>
        <v>1</v>
      </c>
      <c r="B776" s="362">
        <v>2013</v>
      </c>
      <c r="C776" s="362">
        <v>2015</v>
      </c>
      <c r="D776" s="419"/>
      <c r="E776" s="433" t="s">
        <v>1598</v>
      </c>
      <c r="F776" s="387" t="s">
        <v>2382</v>
      </c>
      <c r="G776" s="387" t="s">
        <v>31</v>
      </c>
      <c r="H776" s="387" t="s">
        <v>1394</v>
      </c>
      <c r="I776" s="438">
        <v>9558417</v>
      </c>
      <c r="J776" s="367">
        <v>5500000</v>
      </c>
      <c r="K776" s="470">
        <v>1433762.55</v>
      </c>
      <c r="L776" s="367">
        <v>4200000</v>
      </c>
      <c r="M776" s="363">
        <v>1300000</v>
      </c>
      <c r="N776" s="372">
        <v>4058417</v>
      </c>
      <c r="O776" s="405" t="s">
        <v>2383</v>
      </c>
      <c r="P776" s="366"/>
      <c r="Q776" s="371"/>
    </row>
    <row r="777" spans="1:17" ht="39.950000000000003" customHeight="1">
      <c r="A777">
        <f t="shared" si="55"/>
        <v>0</v>
      </c>
      <c r="B777" s="362"/>
      <c r="C777" s="362"/>
      <c r="D777" s="423" t="s">
        <v>271</v>
      </c>
      <c r="F777" s="389" t="s">
        <v>176</v>
      </c>
      <c r="G777" s="389" t="s">
        <v>31</v>
      </c>
      <c r="H777" s="389" t="s">
        <v>1394</v>
      </c>
      <c r="I777" s="446"/>
      <c r="J777" s="446">
        <v>500000</v>
      </c>
      <c r="K777" s="471">
        <v>0</v>
      </c>
      <c r="L777" s="445">
        <v>500000</v>
      </c>
      <c r="M777" s="378">
        <v>0</v>
      </c>
      <c r="N777" s="379"/>
      <c r="O777" s="405"/>
      <c r="P777" s="366"/>
      <c r="Q777" s="371"/>
    </row>
    <row r="778" spans="1:17" ht="39.950000000000003" customHeight="1">
      <c r="A778">
        <f t="shared" si="55"/>
        <v>0</v>
      </c>
      <c r="B778" s="362"/>
      <c r="C778" s="362"/>
      <c r="D778" s="423" t="s">
        <v>272</v>
      </c>
      <c r="E778" s="433"/>
      <c r="F778" s="389" t="s">
        <v>177</v>
      </c>
      <c r="G778" s="389" t="s">
        <v>31</v>
      </c>
      <c r="H778" s="389" t="s">
        <v>1394</v>
      </c>
      <c r="I778" s="446"/>
      <c r="J778" s="446">
        <v>1000000</v>
      </c>
      <c r="K778" s="471">
        <v>0</v>
      </c>
      <c r="L778" s="445">
        <v>1000000</v>
      </c>
      <c r="M778" s="378">
        <v>0</v>
      </c>
      <c r="N778" s="379"/>
      <c r="O778" s="405"/>
      <c r="P778" s="366"/>
      <c r="Q778" s="371"/>
    </row>
    <row r="779" spans="1:17" ht="39.950000000000003" customHeight="1">
      <c r="A779">
        <f t="shared" si="55"/>
        <v>0</v>
      </c>
      <c r="B779" s="362"/>
      <c r="C779" s="362"/>
      <c r="D779" s="423" t="s">
        <v>273</v>
      </c>
      <c r="E779" s="433"/>
      <c r="F779" s="389" t="s">
        <v>178</v>
      </c>
      <c r="G779" s="389" t="s">
        <v>31</v>
      </c>
      <c r="H779" s="389" t="s">
        <v>1394</v>
      </c>
      <c r="I779" s="446"/>
      <c r="J779" s="446">
        <v>3000000</v>
      </c>
      <c r="K779" s="471">
        <v>0</v>
      </c>
      <c r="L779" s="445">
        <v>2700000</v>
      </c>
      <c r="M779" s="378">
        <v>300000</v>
      </c>
      <c r="N779" s="379"/>
      <c r="O779" s="405"/>
      <c r="P779" s="406" t="s">
        <v>2384</v>
      </c>
      <c r="Q779" s="371"/>
    </row>
    <row r="780" spans="1:17" ht="39.950000000000003" customHeight="1">
      <c r="A780">
        <f t="shared" si="55"/>
        <v>0</v>
      </c>
      <c r="B780" s="362"/>
      <c r="C780" s="362"/>
      <c r="D780" s="423" t="s">
        <v>65</v>
      </c>
      <c r="E780" s="433"/>
      <c r="F780" s="389" t="s">
        <v>187</v>
      </c>
      <c r="G780" s="387" t="s">
        <v>31</v>
      </c>
      <c r="H780" s="387" t="s">
        <v>1394</v>
      </c>
      <c r="I780" s="446"/>
      <c r="J780" s="446">
        <v>1000000</v>
      </c>
      <c r="K780" s="470">
        <v>0</v>
      </c>
      <c r="L780" s="445">
        <v>0</v>
      </c>
      <c r="M780" s="363">
        <v>1000000</v>
      </c>
      <c r="N780" s="379"/>
      <c r="O780" s="405"/>
      <c r="P780" s="366" t="s">
        <v>2385</v>
      </c>
      <c r="Q780" s="371"/>
    </row>
    <row r="781" spans="1:17" ht="39.950000000000003" customHeight="1">
      <c r="A781">
        <f t="shared" si="55"/>
        <v>1</v>
      </c>
      <c r="B781" s="362">
        <v>2013</v>
      </c>
      <c r="C781" s="362">
        <v>2015</v>
      </c>
      <c r="D781" s="419"/>
      <c r="E781" s="431" t="s">
        <v>1599</v>
      </c>
      <c r="F781" s="387" t="s">
        <v>303</v>
      </c>
      <c r="G781" s="387" t="s">
        <v>35</v>
      </c>
      <c r="H781" s="387" t="s">
        <v>1394</v>
      </c>
      <c r="I781" s="438">
        <v>3242802</v>
      </c>
      <c r="J781" s="367">
        <v>2964071</v>
      </c>
      <c r="K781" s="470">
        <v>486420.3</v>
      </c>
      <c r="L781" s="367">
        <v>2964071</v>
      </c>
      <c r="M781" s="363">
        <v>0</v>
      </c>
      <c r="N781" s="372"/>
      <c r="O781" s="405" t="s">
        <v>2054</v>
      </c>
      <c r="P781" s="366"/>
      <c r="Q781" s="371"/>
    </row>
    <row r="782" spans="1:17" ht="39.950000000000003" customHeight="1">
      <c r="A782">
        <f t="shared" si="55"/>
        <v>0</v>
      </c>
      <c r="B782" s="362"/>
      <c r="C782" s="362"/>
      <c r="D782" s="423" t="s">
        <v>304</v>
      </c>
      <c r="E782" s="431"/>
      <c r="F782" s="389" t="s">
        <v>176</v>
      </c>
      <c r="G782" s="389" t="s">
        <v>35</v>
      </c>
      <c r="H782" s="389" t="s">
        <v>1394</v>
      </c>
      <c r="I782" s="439"/>
      <c r="J782" s="446">
        <v>1500000</v>
      </c>
      <c r="K782" s="471">
        <v>0</v>
      </c>
      <c r="L782" s="442">
        <v>1500000</v>
      </c>
      <c r="M782" s="378">
        <v>0</v>
      </c>
      <c r="N782" s="379"/>
      <c r="O782" s="405" t="s">
        <v>2054</v>
      </c>
      <c r="P782" s="366"/>
      <c r="Q782" s="371"/>
    </row>
    <row r="783" spans="1:17" ht="39.950000000000003" customHeight="1">
      <c r="A783">
        <f t="shared" si="55"/>
        <v>0</v>
      </c>
      <c r="B783" s="362"/>
      <c r="C783" s="362"/>
      <c r="D783" s="423" t="s">
        <v>305</v>
      </c>
      <c r="E783" s="431"/>
      <c r="F783" s="389" t="s">
        <v>177</v>
      </c>
      <c r="G783" s="389" t="s">
        <v>35</v>
      </c>
      <c r="H783" s="389" t="s">
        <v>1394</v>
      </c>
      <c r="I783" s="439"/>
      <c r="J783" s="446">
        <v>500000</v>
      </c>
      <c r="K783" s="471">
        <v>0</v>
      </c>
      <c r="L783" s="442">
        <v>500000</v>
      </c>
      <c r="M783" s="378">
        <v>0</v>
      </c>
      <c r="N783" s="379"/>
      <c r="O783" s="405" t="s">
        <v>2054</v>
      </c>
      <c r="P783" s="366"/>
      <c r="Q783" s="371"/>
    </row>
    <row r="784" spans="1:17" ht="39.950000000000003" customHeight="1">
      <c r="A784">
        <f t="shared" si="55"/>
        <v>0</v>
      </c>
      <c r="B784" s="362"/>
      <c r="C784" s="362"/>
      <c r="D784" s="423" t="s">
        <v>69</v>
      </c>
      <c r="E784" s="431"/>
      <c r="F784" s="389" t="s">
        <v>178</v>
      </c>
      <c r="G784" s="389" t="s">
        <v>35</v>
      </c>
      <c r="H784" s="389" t="s">
        <v>1394</v>
      </c>
      <c r="I784" s="439"/>
      <c r="J784" s="446">
        <v>964071</v>
      </c>
      <c r="K784" s="471">
        <v>0</v>
      </c>
      <c r="L784" s="442">
        <v>964071</v>
      </c>
      <c r="M784" s="378">
        <v>0</v>
      </c>
      <c r="N784" s="379"/>
      <c r="O784" s="405" t="s">
        <v>2054</v>
      </c>
      <c r="P784" s="366" t="s">
        <v>2386</v>
      </c>
      <c r="Q784" s="371"/>
    </row>
    <row r="785" spans="1:17" ht="39.950000000000003" customHeight="1">
      <c r="A785">
        <f t="shared" si="55"/>
        <v>1</v>
      </c>
      <c r="B785" s="362">
        <v>2015</v>
      </c>
      <c r="C785" s="362">
        <v>2015</v>
      </c>
      <c r="D785" s="419"/>
      <c r="E785" s="431" t="s">
        <v>2387</v>
      </c>
      <c r="F785" s="361" t="s">
        <v>100</v>
      </c>
      <c r="G785" s="361" t="s">
        <v>101</v>
      </c>
      <c r="H785" s="361" t="s">
        <v>1394</v>
      </c>
      <c r="I785" s="440">
        <v>940145</v>
      </c>
      <c r="J785" s="367">
        <v>799800</v>
      </c>
      <c r="K785" s="470">
        <v>141021.75</v>
      </c>
      <c r="L785" s="367">
        <v>79980</v>
      </c>
      <c r="M785" s="363">
        <v>719820</v>
      </c>
      <c r="N785" s="372">
        <v>140345</v>
      </c>
      <c r="O785" s="405"/>
      <c r="P785" s="375"/>
      <c r="Q785" s="371"/>
    </row>
    <row r="786" spans="1:17" ht="39.950000000000003" customHeight="1">
      <c r="A786">
        <f t="shared" si="55"/>
        <v>0</v>
      </c>
      <c r="B786" s="362"/>
      <c r="C786" s="362"/>
      <c r="D786" s="422" t="s">
        <v>137</v>
      </c>
      <c r="E786" s="431"/>
      <c r="F786" s="377" t="s">
        <v>176</v>
      </c>
      <c r="G786" s="377" t="s">
        <v>101</v>
      </c>
      <c r="H786" s="377" t="s">
        <v>1394</v>
      </c>
      <c r="I786" s="441"/>
      <c r="J786" s="442">
        <v>799800</v>
      </c>
      <c r="K786" s="471">
        <v>0</v>
      </c>
      <c r="L786" s="442">
        <v>79980</v>
      </c>
      <c r="M786" s="378">
        <v>719820</v>
      </c>
      <c r="N786" s="379"/>
      <c r="O786" s="405"/>
      <c r="P786" s="375" t="s">
        <v>2388</v>
      </c>
      <c r="Q786" s="371"/>
    </row>
    <row r="787" spans="1:17" ht="39.950000000000003" customHeight="1">
      <c r="A787">
        <f t="shared" si="55"/>
        <v>1</v>
      </c>
      <c r="B787" s="362">
        <v>2016</v>
      </c>
      <c r="C787" s="362">
        <v>2016</v>
      </c>
      <c r="D787" s="422"/>
      <c r="E787" s="432" t="s">
        <v>1600</v>
      </c>
      <c r="F787" s="361" t="s">
        <v>631</v>
      </c>
      <c r="G787" s="361" t="s">
        <v>632</v>
      </c>
      <c r="H787" s="361" t="s">
        <v>1394</v>
      </c>
      <c r="I787" s="369">
        <v>5426780</v>
      </c>
      <c r="J787" s="369">
        <v>1000000</v>
      </c>
      <c r="K787" s="470">
        <v>814017</v>
      </c>
      <c r="L787" s="369">
        <v>0</v>
      </c>
      <c r="M787" s="363">
        <v>1000000</v>
      </c>
      <c r="N787" s="363">
        <v>4426780</v>
      </c>
      <c r="O787" s="405"/>
      <c r="P787" s="366"/>
      <c r="Q787" s="371"/>
    </row>
    <row r="788" spans="1:17" ht="39.950000000000003" customHeight="1">
      <c r="A788">
        <f t="shared" si="55"/>
        <v>0</v>
      </c>
      <c r="B788" s="362"/>
      <c r="C788" s="362"/>
      <c r="D788" s="422" t="s">
        <v>1300</v>
      </c>
      <c r="E788" s="432"/>
      <c r="F788" s="377" t="s">
        <v>176</v>
      </c>
      <c r="G788" s="377" t="s">
        <v>632</v>
      </c>
      <c r="H788" s="377" t="s">
        <v>1394</v>
      </c>
      <c r="I788" s="442"/>
      <c r="J788" s="442">
        <v>1000000</v>
      </c>
      <c r="K788" s="471">
        <v>0</v>
      </c>
      <c r="L788" s="442">
        <v>1000000</v>
      </c>
      <c r="M788" s="378"/>
      <c r="N788" s="378"/>
      <c r="O788" s="405"/>
      <c r="P788" s="375" t="s">
        <v>2389</v>
      </c>
      <c r="Q788" s="371"/>
    </row>
    <row r="789" spans="1:17" ht="39.950000000000003" customHeight="1">
      <c r="A789">
        <f t="shared" si="55"/>
        <v>1</v>
      </c>
      <c r="B789" s="362">
        <v>2016</v>
      </c>
      <c r="C789" s="362">
        <v>2016</v>
      </c>
      <c r="D789" s="422"/>
      <c r="E789" s="432" t="s">
        <v>1466</v>
      </c>
      <c r="F789" s="361" t="s">
        <v>642</v>
      </c>
      <c r="G789" s="361" t="s">
        <v>643</v>
      </c>
      <c r="H789" s="361" t="s">
        <v>1394</v>
      </c>
      <c r="I789" s="369">
        <v>16394260</v>
      </c>
      <c r="J789" s="369">
        <v>1000000</v>
      </c>
      <c r="K789" s="470">
        <v>2459139</v>
      </c>
      <c r="L789" s="369">
        <v>0</v>
      </c>
      <c r="M789" s="363">
        <v>1000000</v>
      </c>
      <c r="N789" s="363">
        <v>15394260</v>
      </c>
      <c r="O789" s="405"/>
      <c r="P789" s="366"/>
      <c r="Q789" s="376" t="s">
        <v>1778</v>
      </c>
    </row>
    <row r="790" spans="1:17" ht="39.950000000000003" customHeight="1">
      <c r="A790">
        <f t="shared" si="55"/>
        <v>0</v>
      </c>
      <c r="B790" s="362"/>
      <c r="C790" s="362"/>
      <c r="D790" s="422" t="s">
        <v>644</v>
      </c>
      <c r="E790" s="432"/>
      <c r="F790" s="377" t="s">
        <v>176</v>
      </c>
      <c r="G790" s="377" t="s">
        <v>643</v>
      </c>
      <c r="H790" s="377" t="s">
        <v>1394</v>
      </c>
      <c r="I790" s="442"/>
      <c r="J790" s="442">
        <v>1000000</v>
      </c>
      <c r="K790" s="471">
        <v>0</v>
      </c>
      <c r="L790" s="442">
        <v>0</v>
      </c>
      <c r="M790" s="378">
        <v>1000000</v>
      </c>
      <c r="N790" s="363"/>
      <c r="O790" s="405" t="s">
        <v>2390</v>
      </c>
      <c r="P790" s="406" t="s">
        <v>2391</v>
      </c>
      <c r="Q790" s="371"/>
    </row>
    <row r="791" spans="1:17" ht="39.950000000000003" customHeight="1">
      <c r="A791">
        <f t="shared" si="55"/>
        <v>1</v>
      </c>
      <c r="B791" s="362">
        <v>2016</v>
      </c>
      <c r="C791" s="362">
        <v>2018</v>
      </c>
      <c r="D791" s="422"/>
      <c r="E791" s="432" t="s">
        <v>1502</v>
      </c>
      <c r="F791" s="361" t="s">
        <v>645</v>
      </c>
      <c r="G791" s="361" t="s">
        <v>646</v>
      </c>
      <c r="H791" s="361" t="s">
        <v>1394</v>
      </c>
      <c r="I791" s="369">
        <v>18220530</v>
      </c>
      <c r="J791" s="369">
        <f>J792+J793</f>
        <v>4000000</v>
      </c>
      <c r="K791" s="470">
        <f>I791*15/100</f>
        <v>2733079.5</v>
      </c>
      <c r="L791" s="369">
        <f>L792+L793</f>
        <v>3846775.21</v>
      </c>
      <c r="M791" s="363">
        <f>J791-L791</f>
        <v>153224.79000000004</v>
      </c>
      <c r="N791" s="363">
        <v>14220530</v>
      </c>
      <c r="O791" s="405"/>
      <c r="P791" s="366"/>
      <c r="Q791" s="376" t="s">
        <v>1778</v>
      </c>
    </row>
    <row r="792" spans="1:17" ht="39.950000000000003" customHeight="1">
      <c r="A792">
        <f t="shared" si="55"/>
        <v>0</v>
      </c>
      <c r="B792" s="362"/>
      <c r="C792" s="362"/>
      <c r="D792" s="422" t="s">
        <v>647</v>
      </c>
      <c r="E792" s="432"/>
      <c r="F792" s="377" t="s">
        <v>176</v>
      </c>
      <c r="G792" s="377" t="s">
        <v>646</v>
      </c>
      <c r="H792" s="377" t="s">
        <v>1394</v>
      </c>
      <c r="I792" s="442"/>
      <c r="J792" s="442">
        <v>1000000</v>
      </c>
      <c r="K792" s="471">
        <v>0</v>
      </c>
      <c r="L792" s="442">
        <v>999962.77999999991</v>
      </c>
      <c r="M792" s="378">
        <v>37.220000000088476</v>
      </c>
      <c r="N792" s="363"/>
      <c r="O792" s="405"/>
      <c r="P792" s="366"/>
      <c r="Q792" s="371"/>
    </row>
    <row r="793" spans="1:17" ht="39.950000000000003" customHeight="1">
      <c r="A793">
        <f t="shared" si="55"/>
        <v>0</v>
      </c>
      <c r="B793" s="362"/>
      <c r="C793" s="362"/>
      <c r="D793" s="422" t="s">
        <v>2392</v>
      </c>
      <c r="E793" s="432"/>
      <c r="F793" s="377" t="s">
        <v>177</v>
      </c>
      <c r="G793" s="377" t="s">
        <v>646</v>
      </c>
      <c r="H793" s="377" t="s">
        <v>1394</v>
      </c>
      <c r="I793" s="442"/>
      <c r="J793" s="442">
        <v>3000000</v>
      </c>
      <c r="K793" s="471">
        <v>0</v>
      </c>
      <c r="L793" s="442">
        <v>2846812.43</v>
      </c>
      <c r="M793" s="378">
        <f>J793-L793</f>
        <v>153187.56999999983</v>
      </c>
      <c r="N793" s="363"/>
      <c r="O793" s="405"/>
      <c r="P793" s="375" t="s">
        <v>2393</v>
      </c>
      <c r="Q793" s="371"/>
    </row>
    <row r="794" spans="1:17" ht="39.950000000000003" customHeight="1">
      <c r="A794">
        <f t="shared" si="55"/>
        <v>1</v>
      </c>
      <c r="B794" s="362">
        <v>2016</v>
      </c>
      <c r="C794" s="362">
        <v>2018</v>
      </c>
      <c r="D794" s="422"/>
      <c r="E794" s="432" t="s">
        <v>1601</v>
      </c>
      <c r="F794" s="361" t="s">
        <v>681</v>
      </c>
      <c r="G794" s="361" t="s">
        <v>682</v>
      </c>
      <c r="H794" s="361" t="s">
        <v>1394</v>
      </c>
      <c r="I794" s="369">
        <v>7666520</v>
      </c>
      <c r="J794" s="369">
        <f>J795+J796</f>
        <v>5054591</v>
      </c>
      <c r="K794" s="470">
        <f>I794*15/100</f>
        <v>1149978</v>
      </c>
      <c r="L794" s="369">
        <f>L795+L796</f>
        <v>4763777.41</v>
      </c>
      <c r="M794" s="363">
        <f>J794-L794</f>
        <v>290813.58999999985</v>
      </c>
      <c r="N794" s="363">
        <f>I794-J794</f>
        <v>2611929</v>
      </c>
      <c r="O794" s="405"/>
      <c r="P794" s="406"/>
      <c r="Q794" s="376" t="s">
        <v>2394</v>
      </c>
    </row>
    <row r="795" spans="1:17" ht="39.950000000000003" customHeight="1">
      <c r="A795">
        <f t="shared" si="55"/>
        <v>0</v>
      </c>
      <c r="B795" s="362"/>
      <c r="C795" s="362"/>
      <c r="D795" s="422" t="s">
        <v>683</v>
      </c>
      <c r="E795" s="432"/>
      <c r="F795" s="377" t="s">
        <v>176</v>
      </c>
      <c r="G795" s="377" t="s">
        <v>682</v>
      </c>
      <c r="H795" s="377" t="s">
        <v>1394</v>
      </c>
      <c r="I795" s="442"/>
      <c r="J795" s="442">
        <v>1000000</v>
      </c>
      <c r="K795" s="471">
        <v>0</v>
      </c>
      <c r="L795" s="442">
        <v>998163.41</v>
      </c>
      <c r="M795" s="378">
        <v>1836.5899999999674</v>
      </c>
      <c r="N795" s="363"/>
      <c r="O795" s="405"/>
      <c r="P795" s="366"/>
      <c r="Q795" s="371"/>
    </row>
    <row r="796" spans="1:17" ht="39.950000000000003" customHeight="1">
      <c r="A796">
        <f t="shared" si="55"/>
        <v>0</v>
      </c>
      <c r="B796" s="362"/>
      <c r="C796" s="362"/>
      <c r="D796" s="422" t="s">
        <v>2395</v>
      </c>
      <c r="E796" s="432"/>
      <c r="F796" s="377" t="s">
        <v>177</v>
      </c>
      <c r="G796" s="377" t="s">
        <v>682</v>
      </c>
      <c r="H796" s="377" t="s">
        <v>1394</v>
      </c>
      <c r="I796" s="442"/>
      <c r="J796" s="442">
        <v>4054591</v>
      </c>
      <c r="K796" s="471">
        <v>0</v>
      </c>
      <c r="L796" s="442">
        <v>3765614</v>
      </c>
      <c r="M796" s="378">
        <f>J796-L796</f>
        <v>288977</v>
      </c>
      <c r="N796" s="363"/>
      <c r="O796" s="405"/>
      <c r="P796" s="375" t="s">
        <v>2042</v>
      </c>
      <c r="Q796" s="371"/>
    </row>
    <row r="797" spans="1:17" ht="39.950000000000003" customHeight="1">
      <c r="A797">
        <f t="shared" si="55"/>
        <v>1</v>
      </c>
      <c r="B797" s="362">
        <v>2018</v>
      </c>
      <c r="C797" s="362">
        <v>2019</v>
      </c>
      <c r="D797" s="422"/>
      <c r="E797" s="432" t="s">
        <v>2396</v>
      </c>
      <c r="F797" s="361" t="s">
        <v>2397</v>
      </c>
      <c r="G797" s="361" t="s">
        <v>2398</v>
      </c>
      <c r="H797" s="361" t="s">
        <v>1394</v>
      </c>
      <c r="I797" s="369">
        <v>6071553</v>
      </c>
      <c r="J797" s="369">
        <f>J798+J799</f>
        <v>5500000</v>
      </c>
      <c r="K797" s="470">
        <f>I797*15/100</f>
        <v>910732.95</v>
      </c>
      <c r="L797" s="369">
        <f>L798+L799</f>
        <v>1000000</v>
      </c>
      <c r="M797" s="363">
        <f>J797-L797</f>
        <v>4500000</v>
      </c>
      <c r="N797" s="363"/>
      <c r="O797" s="405"/>
      <c r="P797" s="375"/>
      <c r="Q797" s="376" t="s">
        <v>1778</v>
      </c>
    </row>
    <row r="798" spans="1:17" ht="39.950000000000003" customHeight="1">
      <c r="A798">
        <f t="shared" si="55"/>
        <v>0</v>
      </c>
      <c r="D798" s="422" t="s">
        <v>2399</v>
      </c>
      <c r="E798" s="432"/>
      <c r="F798" s="377" t="s">
        <v>176</v>
      </c>
      <c r="G798" s="377" t="s">
        <v>2398</v>
      </c>
      <c r="H798" s="377" t="s">
        <v>1394</v>
      </c>
      <c r="I798" s="442"/>
      <c r="J798" s="442">
        <v>1000000</v>
      </c>
      <c r="K798" s="471">
        <v>0</v>
      </c>
      <c r="L798" s="442">
        <v>1000000</v>
      </c>
      <c r="M798" s="378">
        <v>0</v>
      </c>
      <c r="N798" s="363"/>
      <c r="O798" s="405"/>
      <c r="P798" s="366"/>
      <c r="Q798" s="371"/>
    </row>
    <row r="799" spans="1:17" ht="39.950000000000003" customHeight="1">
      <c r="A799">
        <f t="shared" si="55"/>
        <v>0</v>
      </c>
      <c r="B799" s="362"/>
      <c r="C799" s="362"/>
      <c r="D799" s="422" t="s">
        <v>2400</v>
      </c>
      <c r="E799" s="432"/>
      <c r="F799" s="377" t="s">
        <v>177</v>
      </c>
      <c r="G799" s="377" t="s">
        <v>2398</v>
      </c>
      <c r="H799" s="377" t="s">
        <v>1394</v>
      </c>
      <c r="I799" s="442"/>
      <c r="J799" s="442">
        <v>4500000</v>
      </c>
      <c r="K799" s="471">
        <v>0</v>
      </c>
      <c r="L799" s="442">
        <v>0</v>
      </c>
      <c r="M799" s="378">
        <f>J799-L799</f>
        <v>4500000</v>
      </c>
      <c r="N799" s="363"/>
      <c r="O799" s="405"/>
      <c r="P799" s="366"/>
      <c r="Q799" s="371"/>
    </row>
    <row r="800" spans="1:17" ht="39.950000000000003" customHeight="1">
      <c r="A800">
        <f t="shared" si="55"/>
        <v>1</v>
      </c>
      <c r="B800" s="362">
        <v>2015</v>
      </c>
      <c r="C800" s="362">
        <v>2016</v>
      </c>
      <c r="D800" s="422"/>
      <c r="E800" s="432" t="s">
        <v>1503</v>
      </c>
      <c r="F800" s="361" t="s">
        <v>2401</v>
      </c>
      <c r="G800" s="361" t="s">
        <v>928</v>
      </c>
      <c r="H800" s="361" t="s">
        <v>1394</v>
      </c>
      <c r="I800" s="369">
        <v>3909912</v>
      </c>
      <c r="J800" s="369">
        <f>J801+J802+J803</f>
        <v>3607681</v>
      </c>
      <c r="K800" s="470">
        <f>I800*15/100</f>
        <v>586486.80000000005</v>
      </c>
      <c r="L800" s="369">
        <f>L801+L802+L803</f>
        <v>3193219.31</v>
      </c>
      <c r="M800" s="363">
        <f>J800-L800</f>
        <v>414461.68999999994</v>
      </c>
      <c r="N800" s="363"/>
      <c r="O800" s="405" t="s">
        <v>2402</v>
      </c>
      <c r="P800" s="366"/>
      <c r="Q800" s="376" t="s">
        <v>1782</v>
      </c>
    </row>
    <row r="801" spans="1:17" ht="39.950000000000003" customHeight="1">
      <c r="A801">
        <f t="shared" si="55"/>
        <v>0</v>
      </c>
      <c r="B801" s="362"/>
      <c r="C801" s="362"/>
      <c r="D801" s="422" t="s">
        <v>929</v>
      </c>
      <c r="E801" s="432"/>
      <c r="F801" s="377" t="s">
        <v>176</v>
      </c>
      <c r="G801" s="377" t="s">
        <v>928</v>
      </c>
      <c r="H801" s="377" t="s">
        <v>1394</v>
      </c>
      <c r="I801" s="442"/>
      <c r="J801" s="442">
        <v>500000</v>
      </c>
      <c r="K801" s="471">
        <v>0</v>
      </c>
      <c r="L801" s="442">
        <v>500000</v>
      </c>
      <c r="M801" s="378">
        <v>0</v>
      </c>
      <c r="N801" s="378"/>
      <c r="O801" s="405"/>
      <c r="P801" s="366"/>
      <c r="Q801" s="371"/>
    </row>
    <row r="802" spans="1:17" ht="39.950000000000003" customHeight="1">
      <c r="A802">
        <f t="shared" si="55"/>
        <v>0</v>
      </c>
      <c r="B802" s="362"/>
      <c r="C802" s="362"/>
      <c r="D802" s="422" t="s">
        <v>1238</v>
      </c>
      <c r="E802" s="432"/>
      <c r="F802" s="377" t="s">
        <v>177</v>
      </c>
      <c r="G802" s="377" t="s">
        <v>928</v>
      </c>
      <c r="H802" s="377" t="s">
        <v>1394</v>
      </c>
      <c r="I802" s="442"/>
      <c r="J802" s="442">
        <v>1500000</v>
      </c>
      <c r="K802" s="471">
        <v>0</v>
      </c>
      <c r="L802" s="442">
        <v>1500000</v>
      </c>
      <c r="M802" s="378">
        <v>0</v>
      </c>
      <c r="N802" s="378"/>
      <c r="O802" s="405"/>
      <c r="P802" s="366"/>
      <c r="Q802" s="371"/>
    </row>
    <row r="803" spans="1:17" ht="39.950000000000003" customHeight="1">
      <c r="A803">
        <f t="shared" si="55"/>
        <v>0</v>
      </c>
      <c r="B803" s="362"/>
      <c r="C803" s="362"/>
      <c r="D803" s="422" t="s">
        <v>930</v>
      </c>
      <c r="E803" s="432"/>
      <c r="F803" s="377" t="s">
        <v>178</v>
      </c>
      <c r="G803" s="377" t="s">
        <v>928</v>
      </c>
      <c r="H803" s="377" t="s">
        <v>1394</v>
      </c>
      <c r="I803" s="442"/>
      <c r="J803" s="442">
        <v>1607681</v>
      </c>
      <c r="K803" s="471">
        <v>0</v>
      </c>
      <c r="L803" s="442">
        <v>1193219.31</v>
      </c>
      <c r="M803" s="378">
        <f>J803-L803</f>
        <v>414461.68999999994</v>
      </c>
      <c r="N803" s="378"/>
      <c r="O803" s="405"/>
      <c r="P803" s="406" t="s">
        <v>2042</v>
      </c>
      <c r="Q803" s="371"/>
    </row>
    <row r="804" spans="1:17" ht="39.950000000000003" customHeight="1">
      <c r="A804">
        <f t="shared" si="55"/>
        <v>1</v>
      </c>
      <c r="B804" s="362">
        <v>2013</v>
      </c>
      <c r="C804" s="362">
        <v>2018</v>
      </c>
      <c r="D804" s="422"/>
      <c r="E804" s="432" t="s">
        <v>1394</v>
      </c>
      <c r="F804" s="361" t="s">
        <v>2403</v>
      </c>
      <c r="G804" s="361" t="s">
        <v>2404</v>
      </c>
      <c r="H804" s="361" t="s">
        <v>1394</v>
      </c>
      <c r="I804" s="369">
        <v>16525670</v>
      </c>
      <c r="J804" s="369">
        <v>14675078</v>
      </c>
      <c r="K804" s="470">
        <v>2478850.5</v>
      </c>
      <c r="L804" s="369">
        <v>8921818</v>
      </c>
      <c r="M804" s="363"/>
      <c r="N804" s="363"/>
      <c r="O804" s="405"/>
      <c r="P804" s="366"/>
      <c r="Q804" s="371"/>
    </row>
    <row r="805" spans="1:17" ht="39.950000000000003" customHeight="1">
      <c r="A805">
        <f t="shared" si="55"/>
        <v>0</v>
      </c>
      <c r="B805" s="362"/>
      <c r="C805" s="362"/>
      <c r="D805" s="422" t="s">
        <v>2405</v>
      </c>
      <c r="E805" s="432"/>
      <c r="F805" s="377" t="s">
        <v>176</v>
      </c>
      <c r="G805" s="377" t="s">
        <v>2404</v>
      </c>
      <c r="H805" s="377" t="s">
        <v>1394</v>
      </c>
      <c r="I805" s="442"/>
      <c r="J805" s="442">
        <v>500000</v>
      </c>
      <c r="K805" s="471">
        <v>0</v>
      </c>
      <c r="L805" s="442">
        <v>50000</v>
      </c>
      <c r="M805" s="378">
        <v>450000</v>
      </c>
      <c r="N805" s="363"/>
      <c r="O805" s="405"/>
      <c r="P805" s="406" t="s">
        <v>2406</v>
      </c>
      <c r="Q805" s="371"/>
    </row>
    <row r="806" spans="1:17" ht="39.950000000000003" customHeight="1">
      <c r="A806">
        <f t="shared" si="55"/>
        <v>0</v>
      </c>
      <c r="B806" s="362"/>
      <c r="C806" s="362"/>
      <c r="D806" s="422" t="s">
        <v>2407</v>
      </c>
      <c r="E806" s="432"/>
      <c r="F806" s="377" t="s">
        <v>177</v>
      </c>
      <c r="G806" s="377" t="s">
        <v>2404</v>
      </c>
      <c r="H806" s="377" t="s">
        <v>1394</v>
      </c>
      <c r="I806" s="442"/>
      <c r="J806" s="442">
        <v>10000000</v>
      </c>
      <c r="K806" s="471">
        <v>0</v>
      </c>
      <c r="L806" s="442">
        <v>8871818</v>
      </c>
      <c r="M806" s="378">
        <v>1128182</v>
      </c>
      <c r="N806" s="363"/>
      <c r="O806" s="405"/>
      <c r="P806" s="406" t="s">
        <v>2406</v>
      </c>
      <c r="Q806" s="371"/>
    </row>
    <row r="807" spans="1:17" ht="39.950000000000003" customHeight="1">
      <c r="A807">
        <f t="shared" si="55"/>
        <v>0</v>
      </c>
      <c r="B807" s="362"/>
      <c r="C807" s="362"/>
      <c r="D807" s="422" t="s">
        <v>2408</v>
      </c>
      <c r="E807" s="432"/>
      <c r="F807" s="377" t="s">
        <v>178</v>
      </c>
      <c r="G807" s="377" t="s">
        <v>2404</v>
      </c>
      <c r="H807" s="377" t="s">
        <v>1394</v>
      </c>
      <c r="I807" s="442"/>
      <c r="J807" s="442">
        <v>4175078</v>
      </c>
      <c r="K807" s="471">
        <v>0</v>
      </c>
      <c r="L807" s="442">
        <v>610402</v>
      </c>
      <c r="M807" s="378">
        <f>J807-L807</f>
        <v>3564676</v>
      </c>
      <c r="N807" s="363"/>
      <c r="O807" s="405"/>
      <c r="P807" s="406" t="s">
        <v>2354</v>
      </c>
      <c r="Q807" s="371"/>
    </row>
    <row r="808" spans="1:17" ht="39.950000000000003" customHeight="1">
      <c r="A808">
        <f t="shared" si="55"/>
        <v>1</v>
      </c>
      <c r="B808" s="362">
        <v>2014</v>
      </c>
      <c r="C808" s="362">
        <v>2016</v>
      </c>
      <c r="D808" s="422"/>
      <c r="E808" s="432" t="s">
        <v>1467</v>
      </c>
      <c r="F808" s="361" t="s">
        <v>2409</v>
      </c>
      <c r="G808" s="361" t="s">
        <v>955</v>
      </c>
      <c r="H808" s="361" t="s">
        <v>1394</v>
      </c>
      <c r="I808" s="369">
        <v>18300000</v>
      </c>
      <c r="J808" s="369">
        <v>10500000</v>
      </c>
      <c r="K808" s="470">
        <v>2745000</v>
      </c>
      <c r="L808" s="369">
        <v>6569838.3600000003</v>
      </c>
      <c r="M808" s="363">
        <v>3930161.6399999997</v>
      </c>
      <c r="N808" s="363">
        <v>7800000</v>
      </c>
      <c r="O808" s="405" t="s">
        <v>2410</v>
      </c>
      <c r="P808" s="375" t="s">
        <v>2203</v>
      </c>
      <c r="Q808" s="376" t="s">
        <v>1782</v>
      </c>
    </row>
    <row r="809" spans="1:17" ht="39.950000000000003" customHeight="1">
      <c r="A809">
        <f t="shared" si="55"/>
        <v>0</v>
      </c>
      <c r="D809" s="422" t="s">
        <v>956</v>
      </c>
      <c r="E809" s="432"/>
      <c r="F809" s="377" t="s">
        <v>176</v>
      </c>
      <c r="G809" s="377" t="s">
        <v>955</v>
      </c>
      <c r="H809" s="377" t="s">
        <v>1394</v>
      </c>
      <c r="I809" s="442"/>
      <c r="J809" s="442">
        <v>1000000</v>
      </c>
      <c r="K809" s="471">
        <v>0</v>
      </c>
      <c r="L809" s="442">
        <v>1000000</v>
      </c>
      <c r="M809" s="378">
        <v>0</v>
      </c>
      <c r="N809" s="378"/>
      <c r="O809" s="405"/>
      <c r="P809" s="366"/>
      <c r="Q809" s="371"/>
    </row>
    <row r="810" spans="1:17" ht="39.950000000000003" customHeight="1">
      <c r="A810">
        <f t="shared" si="55"/>
        <v>0</v>
      </c>
      <c r="B810" s="362"/>
      <c r="C810" s="362"/>
      <c r="D810" s="422" t="s">
        <v>957</v>
      </c>
      <c r="E810" s="432"/>
      <c r="F810" s="377" t="s">
        <v>177</v>
      </c>
      <c r="G810" s="377" t="s">
        <v>955</v>
      </c>
      <c r="H810" s="377" t="s">
        <v>1394</v>
      </c>
      <c r="I810" s="442"/>
      <c r="J810" s="442">
        <v>3500000</v>
      </c>
      <c r="K810" s="471">
        <v>0</v>
      </c>
      <c r="L810" s="442">
        <v>3500000</v>
      </c>
      <c r="M810" s="378">
        <v>0</v>
      </c>
      <c r="N810" s="378"/>
      <c r="O810" s="405"/>
      <c r="P810" s="366"/>
      <c r="Q810" s="371"/>
    </row>
    <row r="811" spans="1:17" ht="39.950000000000003" customHeight="1">
      <c r="A811">
        <f t="shared" si="55"/>
        <v>0</v>
      </c>
      <c r="B811" s="362"/>
      <c r="C811" s="362"/>
      <c r="D811" s="422" t="s">
        <v>958</v>
      </c>
      <c r="E811" s="432"/>
      <c r="F811" s="377" t="s">
        <v>178</v>
      </c>
      <c r="G811" s="377" t="s">
        <v>955</v>
      </c>
      <c r="H811" s="377" t="s">
        <v>1394</v>
      </c>
      <c r="I811" s="442"/>
      <c r="J811" s="442">
        <v>1000000</v>
      </c>
      <c r="K811" s="471">
        <v>0</v>
      </c>
      <c r="L811" s="442">
        <v>1000000</v>
      </c>
      <c r="M811" s="378">
        <v>0</v>
      </c>
      <c r="N811" s="378"/>
      <c r="O811" s="405"/>
      <c r="P811" s="366"/>
      <c r="Q811" s="371"/>
    </row>
    <row r="812" spans="1:17" ht="39.950000000000003" customHeight="1">
      <c r="A812">
        <f t="shared" si="55"/>
        <v>0</v>
      </c>
      <c r="B812" s="362"/>
      <c r="C812" s="362"/>
      <c r="D812" s="422" t="s">
        <v>959</v>
      </c>
      <c r="E812" s="432"/>
      <c r="F812" s="377" t="s">
        <v>187</v>
      </c>
      <c r="G812" s="377" t="s">
        <v>955</v>
      </c>
      <c r="H812" s="377" t="s">
        <v>1394</v>
      </c>
      <c r="I812" s="442"/>
      <c r="J812" s="442">
        <v>2000000</v>
      </c>
      <c r="K812" s="471">
        <v>0</v>
      </c>
      <c r="L812" s="442">
        <v>969838.36</v>
      </c>
      <c r="M812" s="378">
        <v>1030161.64</v>
      </c>
      <c r="N812" s="378"/>
      <c r="O812" s="405"/>
      <c r="P812" s="375" t="s">
        <v>1918</v>
      </c>
      <c r="Q812" s="371"/>
    </row>
    <row r="813" spans="1:17" ht="39.950000000000003" customHeight="1">
      <c r="A813">
        <f t="shared" si="55"/>
        <v>0</v>
      </c>
      <c r="B813" s="362"/>
      <c r="C813" s="362"/>
      <c r="D813" s="422" t="s">
        <v>1233</v>
      </c>
      <c r="E813" s="432"/>
      <c r="F813" s="377" t="s">
        <v>236</v>
      </c>
      <c r="G813" s="377" t="s">
        <v>955</v>
      </c>
      <c r="H813" s="377" t="s">
        <v>1394</v>
      </c>
      <c r="I813" s="442"/>
      <c r="J813" s="442">
        <v>1000000</v>
      </c>
      <c r="K813" s="471">
        <v>0</v>
      </c>
      <c r="L813" s="442">
        <v>100000</v>
      </c>
      <c r="M813" s="378">
        <v>900000</v>
      </c>
      <c r="N813" s="378"/>
      <c r="O813" s="405"/>
      <c r="P813" s="375" t="s">
        <v>1881</v>
      </c>
      <c r="Q813" s="371"/>
    </row>
    <row r="814" spans="1:17" ht="39.950000000000003" customHeight="1">
      <c r="A814">
        <f t="shared" si="55"/>
        <v>0</v>
      </c>
      <c r="B814" s="362"/>
      <c r="C814" s="362"/>
      <c r="D814" s="422" t="s">
        <v>960</v>
      </c>
      <c r="E814" s="432"/>
      <c r="F814" s="377" t="s">
        <v>245</v>
      </c>
      <c r="G814" s="377" t="s">
        <v>955</v>
      </c>
      <c r="H814" s="377" t="s">
        <v>1394</v>
      </c>
      <c r="I814" s="442"/>
      <c r="J814" s="442">
        <v>2000000</v>
      </c>
      <c r="K814" s="471">
        <v>0</v>
      </c>
      <c r="L814" s="442">
        <v>0</v>
      </c>
      <c r="M814" s="378">
        <v>2000000</v>
      </c>
      <c r="N814" s="378"/>
      <c r="O814" s="405"/>
      <c r="P814" s="375" t="s">
        <v>1881</v>
      </c>
      <c r="Q814" s="371"/>
    </row>
    <row r="815" spans="1:17" ht="39.950000000000003" customHeight="1">
      <c r="A815">
        <f t="shared" si="55"/>
        <v>1</v>
      </c>
      <c r="B815" s="362">
        <v>2015</v>
      </c>
      <c r="C815" s="362">
        <v>2019</v>
      </c>
      <c r="D815" s="422"/>
      <c r="E815" s="432" t="s">
        <v>2411</v>
      </c>
      <c r="F815" s="361" t="s">
        <v>1019</v>
      </c>
      <c r="G815" s="361" t="s">
        <v>1020</v>
      </c>
      <c r="H815" s="361" t="s">
        <v>1394</v>
      </c>
      <c r="I815" s="369">
        <v>13444787</v>
      </c>
      <c r="J815" s="369">
        <f>J816+J817+J818+J819</f>
        <v>11797556</v>
      </c>
      <c r="K815" s="470">
        <f>I815*15/100</f>
        <v>2016718.05</v>
      </c>
      <c r="L815" s="369">
        <f>L816+L817+L818+L819</f>
        <v>3176746.65</v>
      </c>
      <c r="M815" s="363">
        <f>J815-L815</f>
        <v>8620809.3499999996</v>
      </c>
      <c r="N815" s="363">
        <f>I815-J815</f>
        <v>1647231</v>
      </c>
      <c r="O815" s="405" t="s">
        <v>2412</v>
      </c>
      <c r="P815" s="375"/>
      <c r="Q815" s="376" t="s">
        <v>1778</v>
      </c>
    </row>
    <row r="816" spans="1:17" ht="39.950000000000003" customHeight="1">
      <c r="A816">
        <f t="shared" si="55"/>
        <v>0</v>
      </c>
      <c r="B816" s="362"/>
      <c r="C816" s="362"/>
      <c r="D816" s="422" t="s">
        <v>1021</v>
      </c>
      <c r="E816" s="432"/>
      <c r="F816" s="377" t="s">
        <v>176</v>
      </c>
      <c r="G816" s="377" t="s">
        <v>1020</v>
      </c>
      <c r="H816" s="377" t="s">
        <v>1394</v>
      </c>
      <c r="I816" s="442"/>
      <c r="J816" s="442">
        <v>2000000</v>
      </c>
      <c r="K816" s="471">
        <v>0</v>
      </c>
      <c r="L816" s="442">
        <v>2000000</v>
      </c>
      <c r="M816" s="378">
        <v>0</v>
      </c>
      <c r="N816" s="378"/>
      <c r="O816" s="405"/>
      <c r="P816" s="366"/>
      <c r="Q816" s="371"/>
    </row>
    <row r="817" spans="1:17" ht="39.950000000000003" customHeight="1">
      <c r="A817">
        <f t="shared" si="55"/>
        <v>0</v>
      </c>
      <c r="B817" s="362"/>
      <c r="C817" s="362"/>
      <c r="D817" s="422" t="s">
        <v>1222</v>
      </c>
      <c r="E817" s="432"/>
      <c r="F817" s="377" t="s">
        <v>177</v>
      </c>
      <c r="G817" s="377" t="s">
        <v>1020</v>
      </c>
      <c r="H817" s="377" t="s">
        <v>1394</v>
      </c>
      <c r="I817" s="442"/>
      <c r="J817" s="442">
        <v>2000000</v>
      </c>
      <c r="K817" s="471">
        <v>0</v>
      </c>
      <c r="L817" s="442">
        <v>976746.65</v>
      </c>
      <c r="M817" s="378">
        <v>1023253.35</v>
      </c>
      <c r="N817" s="378"/>
      <c r="O817" s="405"/>
      <c r="P817" s="375" t="s">
        <v>2413</v>
      </c>
      <c r="Q817" s="371"/>
    </row>
    <row r="818" spans="1:17" ht="39.950000000000003" customHeight="1">
      <c r="A818">
        <f t="shared" si="55"/>
        <v>0</v>
      </c>
      <c r="B818" s="362"/>
      <c r="C818" s="362"/>
      <c r="D818" s="422" t="s">
        <v>1022</v>
      </c>
      <c r="E818" s="432"/>
      <c r="F818" s="377" t="s">
        <v>178</v>
      </c>
      <c r="G818" s="377" t="s">
        <v>1020</v>
      </c>
      <c r="H818" s="377" t="s">
        <v>1394</v>
      </c>
      <c r="I818" s="442"/>
      <c r="J818" s="442">
        <v>2000000</v>
      </c>
      <c r="K818" s="471">
        <v>0</v>
      </c>
      <c r="L818" s="442">
        <v>200000</v>
      </c>
      <c r="M818" s="378">
        <v>1800000</v>
      </c>
      <c r="N818" s="378"/>
      <c r="O818" s="405"/>
      <c r="P818" s="375" t="s">
        <v>2413</v>
      </c>
      <c r="Q818" s="371"/>
    </row>
    <row r="819" spans="1:17" ht="39.950000000000003" customHeight="1">
      <c r="A819">
        <f t="shared" si="55"/>
        <v>0</v>
      </c>
      <c r="B819" s="362"/>
      <c r="C819" s="362"/>
      <c r="D819" s="422" t="s">
        <v>2414</v>
      </c>
      <c r="E819" s="432"/>
      <c r="F819" s="377" t="s">
        <v>187</v>
      </c>
      <c r="G819" s="377" t="s">
        <v>1020</v>
      </c>
      <c r="H819" s="377" t="s">
        <v>1394</v>
      </c>
      <c r="I819" s="442"/>
      <c r="J819" s="442">
        <v>5797556</v>
      </c>
      <c r="K819" s="471">
        <v>0</v>
      </c>
      <c r="L819" s="442">
        <v>0</v>
      </c>
      <c r="M819" s="378">
        <f>J819-L819</f>
        <v>5797556</v>
      </c>
      <c r="N819" s="378"/>
      <c r="O819" s="405"/>
      <c r="P819" s="366"/>
      <c r="Q819" s="371"/>
    </row>
    <row r="820" spans="1:17" ht="39.950000000000003" customHeight="1">
      <c r="A820">
        <f t="shared" si="55"/>
        <v>1</v>
      </c>
      <c r="B820" s="362">
        <v>2014</v>
      </c>
      <c r="C820" s="362">
        <v>2016</v>
      </c>
      <c r="D820" s="422"/>
      <c r="E820" s="432" t="s">
        <v>1603</v>
      </c>
      <c r="F820" s="361" t="s">
        <v>1181</v>
      </c>
      <c r="G820" s="361" t="s">
        <v>1098</v>
      </c>
      <c r="H820" s="361" t="s">
        <v>1394</v>
      </c>
      <c r="I820" s="369">
        <v>4964054</v>
      </c>
      <c r="J820" s="369">
        <v>4346046</v>
      </c>
      <c r="K820" s="470">
        <v>744608.1</v>
      </c>
      <c r="L820" s="369">
        <v>2778600</v>
      </c>
      <c r="M820" s="363">
        <v>1567446</v>
      </c>
      <c r="N820" s="363">
        <v>618008</v>
      </c>
      <c r="O820" s="405" t="s">
        <v>2415</v>
      </c>
      <c r="P820" s="366"/>
      <c r="Q820" s="371"/>
    </row>
    <row r="821" spans="1:17" ht="39.950000000000003" customHeight="1">
      <c r="A821">
        <f t="shared" si="55"/>
        <v>0</v>
      </c>
      <c r="B821" s="362"/>
      <c r="C821" s="362"/>
      <c r="D821" s="422" t="s">
        <v>1099</v>
      </c>
      <c r="E821" s="432"/>
      <c r="F821" s="377" t="s">
        <v>176</v>
      </c>
      <c r="G821" s="377" t="s">
        <v>1098</v>
      </c>
      <c r="H821" s="377" t="s">
        <v>1394</v>
      </c>
      <c r="I821" s="442"/>
      <c r="J821" s="442">
        <v>1000000</v>
      </c>
      <c r="K821" s="471">
        <v>0</v>
      </c>
      <c r="L821" s="442">
        <v>963390</v>
      </c>
      <c r="M821" s="378">
        <v>36610</v>
      </c>
      <c r="N821" s="378"/>
      <c r="O821" s="405"/>
      <c r="P821" s="366"/>
      <c r="Q821" s="371"/>
    </row>
    <row r="822" spans="1:17" ht="39.950000000000003" customHeight="1">
      <c r="A822">
        <f t="shared" si="55"/>
        <v>0</v>
      </c>
      <c r="B822" s="362"/>
      <c r="C822" s="362"/>
      <c r="D822" s="422" t="s">
        <v>1100</v>
      </c>
      <c r="E822" s="432"/>
      <c r="F822" s="377" t="s">
        <v>177</v>
      </c>
      <c r="G822" s="377" t="s">
        <v>1098</v>
      </c>
      <c r="H822" s="377" t="s">
        <v>1394</v>
      </c>
      <c r="I822" s="442"/>
      <c r="J822" s="442">
        <v>1000000</v>
      </c>
      <c r="K822" s="471">
        <v>0</v>
      </c>
      <c r="L822" s="442">
        <v>1000000</v>
      </c>
      <c r="M822" s="378">
        <v>0</v>
      </c>
      <c r="N822" s="378"/>
      <c r="O822" s="405"/>
      <c r="P822" s="366"/>
      <c r="Q822" s="371"/>
    </row>
    <row r="823" spans="1:17" ht="39.950000000000003" customHeight="1">
      <c r="A823">
        <f t="shared" si="55"/>
        <v>0</v>
      </c>
      <c r="B823" s="362"/>
      <c r="C823" s="362"/>
      <c r="D823" s="422" t="s">
        <v>1101</v>
      </c>
      <c r="E823" s="432"/>
      <c r="F823" s="377" t="s">
        <v>178</v>
      </c>
      <c r="G823" s="377" t="s">
        <v>1098</v>
      </c>
      <c r="H823" s="377" t="s">
        <v>1394</v>
      </c>
      <c r="I823" s="442"/>
      <c r="J823" s="442">
        <v>2346046</v>
      </c>
      <c r="K823" s="471">
        <v>0</v>
      </c>
      <c r="L823" s="442">
        <v>815210</v>
      </c>
      <c r="M823" s="378">
        <v>1530836</v>
      </c>
      <c r="N823" s="378"/>
      <c r="O823" s="405"/>
      <c r="P823" s="375" t="s">
        <v>2416</v>
      </c>
      <c r="Q823" s="371"/>
    </row>
    <row r="824" spans="1:17" ht="39.950000000000003" customHeight="1">
      <c r="A824">
        <f t="shared" si="55"/>
        <v>1</v>
      </c>
      <c r="B824" s="362">
        <v>2013</v>
      </c>
      <c r="C824" s="362">
        <v>2018</v>
      </c>
      <c r="D824" s="423"/>
      <c r="E824" s="433" t="s">
        <v>2417</v>
      </c>
      <c r="F824" s="387" t="s">
        <v>2418</v>
      </c>
      <c r="G824" s="387" t="s">
        <v>2419</v>
      </c>
      <c r="H824" s="387" t="s">
        <v>2420</v>
      </c>
      <c r="I824" s="444">
        <v>7654700.5</v>
      </c>
      <c r="J824" s="444">
        <f>J825+J826+J827+J828+J829+J830</f>
        <v>6879209</v>
      </c>
      <c r="K824" s="470">
        <f>I824*15/100</f>
        <v>1148205.075</v>
      </c>
      <c r="L824" s="367">
        <f>L825+L826+L827+L828+L829+L830</f>
        <v>6773493.5700000003</v>
      </c>
      <c r="M824" s="363">
        <f>J824-L824</f>
        <v>105715.4299999997</v>
      </c>
      <c r="N824" s="379"/>
      <c r="O824" s="405"/>
      <c r="P824" s="366"/>
      <c r="Q824" s="376" t="s">
        <v>2113</v>
      </c>
    </row>
    <row r="825" spans="1:17" ht="39.950000000000003" customHeight="1">
      <c r="A825">
        <f t="shared" si="55"/>
        <v>0</v>
      </c>
      <c r="B825" s="362"/>
      <c r="C825" s="362"/>
      <c r="D825" s="423" t="s">
        <v>2421</v>
      </c>
      <c r="E825" s="433"/>
      <c r="F825" s="389" t="s">
        <v>176</v>
      </c>
      <c r="G825" s="389" t="s">
        <v>2419</v>
      </c>
      <c r="H825" s="389" t="s">
        <v>2420</v>
      </c>
      <c r="I825" s="446"/>
      <c r="J825" s="446">
        <v>500000</v>
      </c>
      <c r="K825" s="471">
        <v>0</v>
      </c>
      <c r="L825" s="445">
        <v>499999.37</v>
      </c>
      <c r="M825" s="378">
        <v>0.63000000000465661</v>
      </c>
      <c r="N825" s="379"/>
      <c r="O825" s="405"/>
      <c r="P825" s="366"/>
      <c r="Q825" s="371"/>
    </row>
    <row r="826" spans="1:17" ht="39.950000000000003" customHeight="1">
      <c r="A826">
        <f t="shared" si="55"/>
        <v>0</v>
      </c>
      <c r="B826" s="362"/>
      <c r="C826" s="362"/>
      <c r="D826" s="423" t="s">
        <v>2422</v>
      </c>
      <c r="E826" s="433"/>
      <c r="F826" s="389" t="s">
        <v>177</v>
      </c>
      <c r="G826" s="389" t="s">
        <v>2419</v>
      </c>
      <c r="H826" s="389" t="s">
        <v>2420</v>
      </c>
      <c r="I826" s="446"/>
      <c r="J826" s="446">
        <v>1000000</v>
      </c>
      <c r="K826" s="471">
        <v>0</v>
      </c>
      <c r="L826" s="445">
        <v>1000000</v>
      </c>
      <c r="M826" s="378">
        <v>0</v>
      </c>
      <c r="N826" s="379"/>
      <c r="O826" s="405"/>
      <c r="P826" s="366"/>
      <c r="Q826" s="371"/>
    </row>
    <row r="827" spans="1:17" ht="39.950000000000003" customHeight="1">
      <c r="A827">
        <f t="shared" si="55"/>
        <v>0</v>
      </c>
      <c r="B827" s="362"/>
      <c r="C827" s="362"/>
      <c r="D827" s="423" t="s">
        <v>2423</v>
      </c>
      <c r="E827" s="433"/>
      <c r="F827" s="389" t="s">
        <v>178</v>
      </c>
      <c r="G827" s="389" t="s">
        <v>2419</v>
      </c>
      <c r="H827" s="389" t="s">
        <v>2420</v>
      </c>
      <c r="I827" s="446"/>
      <c r="J827" s="446">
        <v>1000000</v>
      </c>
      <c r="K827" s="471">
        <v>0</v>
      </c>
      <c r="L827" s="445">
        <v>999999</v>
      </c>
      <c r="M827" s="378">
        <v>1</v>
      </c>
      <c r="N827" s="379"/>
      <c r="O827" s="405"/>
      <c r="P827" s="366"/>
      <c r="Q827" s="371"/>
    </row>
    <row r="828" spans="1:17" ht="39.950000000000003" customHeight="1">
      <c r="A828">
        <f t="shared" si="55"/>
        <v>0</v>
      </c>
      <c r="B828" s="362"/>
      <c r="C828" s="362"/>
      <c r="D828" s="423" t="s">
        <v>2424</v>
      </c>
      <c r="E828" s="433"/>
      <c r="F828" s="389" t="s">
        <v>187</v>
      </c>
      <c r="G828" s="389" t="s">
        <v>2419</v>
      </c>
      <c r="H828" s="389" t="s">
        <v>2420</v>
      </c>
      <c r="I828" s="446"/>
      <c r="J828" s="446">
        <v>1000000</v>
      </c>
      <c r="K828" s="471">
        <v>0</v>
      </c>
      <c r="L828" s="445">
        <v>1000000</v>
      </c>
      <c r="M828" s="378">
        <v>0</v>
      </c>
      <c r="N828" s="379"/>
      <c r="O828" s="405"/>
      <c r="P828" s="366"/>
      <c r="Q828" s="371"/>
    </row>
    <row r="829" spans="1:17" ht="39.950000000000003" customHeight="1">
      <c r="A829">
        <f t="shared" si="55"/>
        <v>0</v>
      </c>
      <c r="B829" s="362"/>
      <c r="C829" s="362"/>
      <c r="D829" s="423" t="s">
        <v>2425</v>
      </c>
      <c r="E829" s="433"/>
      <c r="F829" s="389" t="s">
        <v>236</v>
      </c>
      <c r="G829" s="389" t="s">
        <v>2419</v>
      </c>
      <c r="H829" s="389" t="s">
        <v>2420</v>
      </c>
      <c r="I829" s="446"/>
      <c r="J829" s="446">
        <v>2322071</v>
      </c>
      <c r="K829" s="471">
        <v>0</v>
      </c>
      <c r="L829" s="445">
        <v>2322071</v>
      </c>
      <c r="M829" s="378">
        <v>0</v>
      </c>
      <c r="N829" s="379"/>
      <c r="O829" s="405"/>
      <c r="P829" s="366"/>
      <c r="Q829" s="371"/>
    </row>
    <row r="830" spans="1:17" ht="39.950000000000003" customHeight="1">
      <c r="A830">
        <f t="shared" si="55"/>
        <v>0</v>
      </c>
      <c r="B830" s="362"/>
      <c r="C830" s="362"/>
      <c r="D830" s="423" t="s">
        <v>2426</v>
      </c>
      <c r="E830" s="433"/>
      <c r="F830" s="389" t="s">
        <v>245</v>
      </c>
      <c r="G830" s="389" t="s">
        <v>2419</v>
      </c>
      <c r="H830" s="389" t="s">
        <v>2420</v>
      </c>
      <c r="I830" s="446"/>
      <c r="J830" s="446">
        <v>1057138</v>
      </c>
      <c r="K830" s="471">
        <v>0</v>
      </c>
      <c r="L830" s="445">
        <v>951424.2</v>
      </c>
      <c r="M830" s="378">
        <f>J830-L830</f>
        <v>105713.80000000005</v>
      </c>
      <c r="N830" s="379"/>
      <c r="O830" s="405"/>
      <c r="P830" s="406" t="s">
        <v>1837</v>
      </c>
      <c r="Q830" s="371"/>
    </row>
    <row r="831" spans="1:17" ht="39.950000000000003" customHeight="1">
      <c r="A831">
        <f t="shared" si="55"/>
        <v>1</v>
      </c>
      <c r="B831" s="362">
        <v>2013</v>
      </c>
      <c r="C831" s="362">
        <v>2015</v>
      </c>
      <c r="D831" s="419"/>
      <c r="E831" s="431" t="s">
        <v>2427</v>
      </c>
      <c r="F831" s="387" t="s">
        <v>268</v>
      </c>
      <c r="G831" s="387" t="s">
        <v>36</v>
      </c>
      <c r="H831" s="387" t="s">
        <v>2420</v>
      </c>
      <c r="I831" s="438">
        <v>6723329</v>
      </c>
      <c r="J831" s="367">
        <v>2000000</v>
      </c>
      <c r="K831" s="470">
        <v>1008499.35</v>
      </c>
      <c r="L831" s="367">
        <v>1310175.3999999999</v>
      </c>
      <c r="M831" s="363">
        <v>689824.60000000009</v>
      </c>
      <c r="N831" s="372">
        <v>4723329</v>
      </c>
      <c r="O831" s="405" t="s">
        <v>2428</v>
      </c>
      <c r="P831" s="366"/>
      <c r="Q831" s="376" t="s">
        <v>1778</v>
      </c>
    </row>
    <row r="832" spans="1:17" ht="39.950000000000003" customHeight="1">
      <c r="A832">
        <f t="shared" si="55"/>
        <v>0</v>
      </c>
      <c r="B832" s="362"/>
      <c r="C832" s="362"/>
      <c r="D832" s="423" t="s">
        <v>267</v>
      </c>
      <c r="E832" s="431"/>
      <c r="F832" s="389" t="s">
        <v>176</v>
      </c>
      <c r="G832" s="389" t="s">
        <v>36</v>
      </c>
      <c r="H832" s="389" t="s">
        <v>2420</v>
      </c>
      <c r="I832" s="446"/>
      <c r="J832" s="446">
        <v>1000000</v>
      </c>
      <c r="K832" s="471">
        <v>0</v>
      </c>
      <c r="L832" s="445">
        <v>1000000</v>
      </c>
      <c r="M832" s="378">
        <v>0</v>
      </c>
      <c r="N832" s="379"/>
      <c r="O832" s="405"/>
      <c r="P832" s="366"/>
      <c r="Q832" s="371"/>
    </row>
    <row r="833" spans="1:17" ht="39.950000000000003" customHeight="1">
      <c r="A833">
        <f t="shared" si="55"/>
        <v>0</v>
      </c>
      <c r="B833" s="362"/>
      <c r="C833" s="362"/>
      <c r="D833" s="423" t="s">
        <v>63</v>
      </c>
      <c r="E833" s="431"/>
      <c r="F833" s="389" t="s">
        <v>177</v>
      </c>
      <c r="G833" s="389" t="s">
        <v>36</v>
      </c>
      <c r="H833" s="389" t="s">
        <v>2420</v>
      </c>
      <c r="I833" s="446"/>
      <c r="J833" s="446">
        <v>1000000</v>
      </c>
      <c r="K833" s="471">
        <v>0</v>
      </c>
      <c r="L833" s="445">
        <v>310175.40000000002</v>
      </c>
      <c r="M833" s="378">
        <v>689824.6</v>
      </c>
      <c r="N833" s="379"/>
      <c r="O833" s="405"/>
      <c r="P833" s="375" t="s">
        <v>2429</v>
      </c>
      <c r="Q833" s="371"/>
    </row>
    <row r="834" spans="1:17" ht="39.950000000000003" customHeight="1">
      <c r="A834">
        <f t="shared" si="55"/>
        <v>1</v>
      </c>
      <c r="B834" s="362">
        <v>2014</v>
      </c>
      <c r="C834" s="362">
        <v>2018</v>
      </c>
      <c r="D834" s="422"/>
      <c r="E834" s="432" t="s">
        <v>1468</v>
      </c>
      <c r="F834" s="361" t="s">
        <v>419</v>
      </c>
      <c r="G834" s="361" t="s">
        <v>420</v>
      </c>
      <c r="H834" s="361" t="s">
        <v>2420</v>
      </c>
      <c r="I834" s="369">
        <v>9466385</v>
      </c>
      <c r="J834" s="369">
        <v>7187635</v>
      </c>
      <c r="K834" s="470">
        <v>1419957.75</v>
      </c>
      <c r="L834" s="369">
        <v>3093514.35</v>
      </c>
      <c r="M834" s="363">
        <v>4094120.65</v>
      </c>
      <c r="N834" s="363">
        <v>2278750</v>
      </c>
      <c r="O834" s="405"/>
      <c r="P834" s="366"/>
      <c r="Q834" s="371" t="s">
        <v>1782</v>
      </c>
    </row>
    <row r="835" spans="1:17" ht="39.950000000000003" customHeight="1">
      <c r="A835">
        <f t="shared" si="55"/>
        <v>0</v>
      </c>
      <c r="B835" s="362"/>
      <c r="C835" s="362"/>
      <c r="D835" s="422" t="s">
        <v>2430</v>
      </c>
      <c r="E835" s="432"/>
      <c r="F835" s="377" t="s">
        <v>373</v>
      </c>
      <c r="G835" s="377" t="s">
        <v>420</v>
      </c>
      <c r="H835" s="377" t="s">
        <v>2420</v>
      </c>
      <c r="I835" s="442"/>
      <c r="J835" s="442">
        <v>500000</v>
      </c>
      <c r="K835" s="471">
        <v>0</v>
      </c>
      <c r="L835" s="442">
        <v>499997</v>
      </c>
      <c r="M835" s="378">
        <v>3</v>
      </c>
      <c r="N835" s="363"/>
      <c r="O835" s="405"/>
      <c r="P835" s="366"/>
      <c r="Q835" s="376"/>
    </row>
    <row r="836" spans="1:17" ht="39.950000000000003" customHeight="1">
      <c r="A836">
        <f t="shared" ref="A836:A899" si="56">IF(B836&lt;&gt;0,1,0)</f>
        <v>0</v>
      </c>
      <c r="B836" s="362"/>
      <c r="C836" s="362"/>
      <c r="D836" s="422" t="s">
        <v>2431</v>
      </c>
      <c r="E836" s="432"/>
      <c r="F836" s="377" t="s">
        <v>369</v>
      </c>
      <c r="G836" s="377" t="s">
        <v>420</v>
      </c>
      <c r="H836" s="377" t="s">
        <v>2420</v>
      </c>
      <c r="I836" s="442"/>
      <c r="J836" s="442">
        <v>687635</v>
      </c>
      <c r="K836" s="471">
        <v>0</v>
      </c>
      <c r="L836" s="442">
        <v>687635</v>
      </c>
      <c r="M836" s="378">
        <v>0</v>
      </c>
      <c r="N836" s="363"/>
      <c r="O836" s="405"/>
      <c r="P836" s="366"/>
      <c r="Q836" s="376"/>
    </row>
    <row r="837" spans="1:17" ht="39.950000000000003" customHeight="1">
      <c r="A837">
        <f t="shared" si="56"/>
        <v>0</v>
      </c>
      <c r="B837" s="362"/>
      <c r="C837" s="362"/>
      <c r="D837" s="422" t="s">
        <v>2432</v>
      </c>
      <c r="E837" s="432"/>
      <c r="F837" s="377" t="s">
        <v>370</v>
      </c>
      <c r="G837" s="377" t="s">
        <v>420</v>
      </c>
      <c r="H837" s="377" t="s">
        <v>2420</v>
      </c>
      <c r="I837" s="442"/>
      <c r="J837" s="442">
        <v>1000000</v>
      </c>
      <c r="K837" s="471">
        <v>0</v>
      </c>
      <c r="L837" s="442">
        <v>1000000</v>
      </c>
      <c r="M837" s="378">
        <v>0</v>
      </c>
      <c r="N837" s="363"/>
      <c r="O837" s="405"/>
      <c r="P837" s="366"/>
      <c r="Q837" s="376"/>
    </row>
    <row r="838" spans="1:17" ht="39.950000000000003" customHeight="1">
      <c r="A838">
        <f t="shared" si="56"/>
        <v>0</v>
      </c>
      <c r="B838" s="362"/>
      <c r="C838" s="362"/>
      <c r="D838" s="422" t="s">
        <v>2433</v>
      </c>
      <c r="E838" s="432"/>
      <c r="F838" s="377" t="s">
        <v>2165</v>
      </c>
      <c r="G838" s="377" t="s">
        <v>420</v>
      </c>
      <c r="H838" s="377" t="s">
        <v>2420</v>
      </c>
      <c r="I838" s="442"/>
      <c r="J838" s="442">
        <v>5000000</v>
      </c>
      <c r="K838" s="471">
        <v>0</v>
      </c>
      <c r="L838" s="442" t="s">
        <v>2434</v>
      </c>
      <c r="M838" s="378"/>
      <c r="N838" s="363"/>
      <c r="O838" s="405"/>
      <c r="P838" s="375" t="s">
        <v>1837</v>
      </c>
      <c r="Q838" s="376"/>
    </row>
    <row r="839" spans="1:17" ht="39.950000000000003" customHeight="1">
      <c r="A839">
        <f t="shared" si="56"/>
        <v>1</v>
      </c>
      <c r="B839" s="362">
        <v>2015</v>
      </c>
      <c r="C839" s="362">
        <v>2016</v>
      </c>
      <c r="D839" s="422"/>
      <c r="E839" s="432" t="s">
        <v>1504</v>
      </c>
      <c r="F839" s="361" t="s">
        <v>801</v>
      </c>
      <c r="G839" s="361" t="s">
        <v>802</v>
      </c>
      <c r="H839" s="361" t="s">
        <v>2420</v>
      </c>
      <c r="I839" s="369">
        <v>1949999</v>
      </c>
      <c r="J839" s="369">
        <v>1740883</v>
      </c>
      <c r="K839" s="470">
        <v>292499.84999999998</v>
      </c>
      <c r="L839" s="369">
        <v>1721647.68</v>
      </c>
      <c r="M839" s="363">
        <v>19235.320000000065</v>
      </c>
      <c r="N839" s="363">
        <v>209116</v>
      </c>
      <c r="O839" s="405"/>
      <c r="P839" s="366"/>
      <c r="Q839" s="376" t="s">
        <v>1782</v>
      </c>
    </row>
    <row r="840" spans="1:17" ht="39.950000000000003" customHeight="1">
      <c r="A840">
        <f t="shared" si="56"/>
        <v>0</v>
      </c>
      <c r="B840" s="362"/>
      <c r="C840" s="362"/>
      <c r="D840" s="422" t="s">
        <v>803</v>
      </c>
      <c r="E840" s="432"/>
      <c r="F840" s="377" t="s">
        <v>176</v>
      </c>
      <c r="G840" s="377" t="s">
        <v>802</v>
      </c>
      <c r="H840" s="377" t="s">
        <v>2420</v>
      </c>
      <c r="I840" s="442"/>
      <c r="J840" s="442">
        <v>500000</v>
      </c>
      <c r="K840" s="471">
        <v>0</v>
      </c>
      <c r="L840" s="442">
        <v>500000</v>
      </c>
      <c r="M840" s="378">
        <v>0</v>
      </c>
      <c r="N840" s="363"/>
      <c r="O840" s="405"/>
      <c r="P840" s="366"/>
      <c r="Q840" s="371"/>
    </row>
    <row r="841" spans="1:17" ht="39.950000000000003" customHeight="1">
      <c r="A841">
        <f t="shared" si="56"/>
        <v>0</v>
      </c>
      <c r="B841" s="362"/>
      <c r="C841" s="362"/>
      <c r="D841" s="422" t="s">
        <v>804</v>
      </c>
      <c r="E841" s="432"/>
      <c r="F841" s="377" t="s">
        <v>177</v>
      </c>
      <c r="G841" s="377" t="s">
        <v>802</v>
      </c>
      <c r="H841" s="377" t="s">
        <v>2420</v>
      </c>
      <c r="I841" s="442"/>
      <c r="J841" s="442">
        <v>1240883</v>
      </c>
      <c r="K841" s="471">
        <v>0</v>
      </c>
      <c r="L841" s="442">
        <v>1221647.68</v>
      </c>
      <c r="M841" s="378">
        <v>19235.320000000065</v>
      </c>
      <c r="N841" s="363"/>
      <c r="O841" s="405"/>
      <c r="P841" s="375" t="s">
        <v>1976</v>
      </c>
      <c r="Q841" s="371"/>
    </row>
    <row r="842" spans="1:17" ht="39.950000000000003" customHeight="1">
      <c r="A842">
        <f t="shared" si="56"/>
        <v>1</v>
      </c>
      <c r="B842" s="362">
        <v>2015</v>
      </c>
      <c r="C842" s="362">
        <v>2016</v>
      </c>
      <c r="D842" s="422"/>
      <c r="E842" s="432" t="s">
        <v>1607</v>
      </c>
      <c r="F842" s="361" t="s">
        <v>2435</v>
      </c>
      <c r="G842" s="361" t="s">
        <v>895</v>
      </c>
      <c r="H842" s="361" t="s">
        <v>2420</v>
      </c>
      <c r="I842" s="369">
        <v>4519998</v>
      </c>
      <c r="J842" s="369">
        <v>3963283</v>
      </c>
      <c r="K842" s="470">
        <v>677999.7</v>
      </c>
      <c r="L842" s="369">
        <v>3933477.35</v>
      </c>
      <c r="M842" s="363">
        <v>29805.649999999907</v>
      </c>
      <c r="N842" s="363">
        <v>556715</v>
      </c>
      <c r="O842" s="405" t="s">
        <v>2436</v>
      </c>
      <c r="P842" s="366"/>
      <c r="Q842" s="376" t="s">
        <v>1778</v>
      </c>
    </row>
    <row r="843" spans="1:17" ht="39.950000000000003" customHeight="1">
      <c r="A843">
        <f t="shared" si="56"/>
        <v>0</v>
      </c>
      <c r="B843" s="362"/>
      <c r="C843" s="362"/>
      <c r="D843" s="422" t="s">
        <v>896</v>
      </c>
      <c r="E843" s="432"/>
      <c r="F843" s="377" t="s">
        <v>176</v>
      </c>
      <c r="G843" s="377" t="s">
        <v>895</v>
      </c>
      <c r="H843" s="377" t="s">
        <v>2420</v>
      </c>
      <c r="I843" s="442"/>
      <c r="J843" s="442">
        <v>500000</v>
      </c>
      <c r="K843" s="471">
        <v>0</v>
      </c>
      <c r="L843" s="442">
        <v>500000</v>
      </c>
      <c r="M843" s="378">
        <v>0</v>
      </c>
      <c r="N843" s="378"/>
      <c r="O843" s="405"/>
      <c r="P843" s="366"/>
      <c r="Q843" s="371"/>
    </row>
    <row r="844" spans="1:17" ht="39.950000000000003" customHeight="1">
      <c r="A844">
        <f t="shared" si="56"/>
        <v>0</v>
      </c>
      <c r="B844" s="362"/>
      <c r="C844" s="362"/>
      <c r="D844" s="422" t="s">
        <v>1242</v>
      </c>
      <c r="E844" s="432"/>
      <c r="F844" s="377" t="s">
        <v>177</v>
      </c>
      <c r="G844" s="377" t="s">
        <v>895</v>
      </c>
      <c r="H844" s="377" t="s">
        <v>2420</v>
      </c>
      <c r="I844" s="442"/>
      <c r="J844" s="442">
        <v>2000000</v>
      </c>
      <c r="K844" s="471">
        <v>0</v>
      </c>
      <c r="L844" s="442">
        <v>2000000</v>
      </c>
      <c r="M844" s="378">
        <v>0</v>
      </c>
      <c r="N844" s="378"/>
      <c r="O844" s="405"/>
      <c r="P844" s="366"/>
      <c r="Q844" s="371"/>
    </row>
    <row r="845" spans="1:17" ht="39.950000000000003" customHeight="1">
      <c r="A845">
        <f t="shared" si="56"/>
        <v>0</v>
      </c>
      <c r="B845" s="362"/>
      <c r="C845" s="362"/>
      <c r="D845" s="422" t="s">
        <v>897</v>
      </c>
      <c r="E845" s="432"/>
      <c r="F845" s="377" t="s">
        <v>178</v>
      </c>
      <c r="G845" s="377" t="s">
        <v>895</v>
      </c>
      <c r="H845" s="377" t="s">
        <v>2420</v>
      </c>
      <c r="I845" s="442"/>
      <c r="J845" s="442">
        <v>1463283</v>
      </c>
      <c r="K845" s="471">
        <v>0</v>
      </c>
      <c r="L845" s="442">
        <v>1433477.35</v>
      </c>
      <c r="M845" s="378">
        <v>29805.649999999907</v>
      </c>
      <c r="N845" s="378" t="s">
        <v>2437</v>
      </c>
      <c r="O845" s="405"/>
      <c r="P845" s="375" t="s">
        <v>2438</v>
      </c>
      <c r="Q845" s="371"/>
    </row>
    <row r="846" spans="1:17" ht="39.950000000000003" customHeight="1">
      <c r="A846">
        <f t="shared" si="56"/>
        <v>1</v>
      </c>
      <c r="B846" s="362">
        <v>2012</v>
      </c>
      <c r="C846" s="362">
        <v>2013</v>
      </c>
      <c r="D846" s="422"/>
      <c r="E846" s="432" t="s">
        <v>2439</v>
      </c>
      <c r="F846" s="377" t="s">
        <v>2440</v>
      </c>
      <c r="G846" s="361" t="s">
        <v>2441</v>
      </c>
      <c r="H846" s="361" t="s">
        <v>2420</v>
      </c>
      <c r="I846" s="442">
        <v>7219974</v>
      </c>
      <c r="J846" s="442">
        <f>J847+J848</f>
        <v>4000000</v>
      </c>
      <c r="K846" s="470">
        <f>I846*15/100</f>
        <v>1082996.1000000001</v>
      </c>
      <c r="L846" s="442">
        <f>L847+L848</f>
        <v>2865661.7199999997</v>
      </c>
      <c r="M846" s="378">
        <f>J846-L846</f>
        <v>1134338.2800000003</v>
      </c>
      <c r="N846" s="378">
        <f>I846-J846</f>
        <v>3219974</v>
      </c>
      <c r="O846" s="405"/>
      <c r="P846" s="366"/>
      <c r="Q846" s="371"/>
    </row>
    <row r="847" spans="1:17" ht="39.950000000000003" customHeight="1">
      <c r="A847">
        <f t="shared" si="56"/>
        <v>0</v>
      </c>
      <c r="B847" s="362"/>
      <c r="C847" s="362"/>
      <c r="D847" s="422" t="s">
        <v>2442</v>
      </c>
      <c r="E847" s="432"/>
      <c r="F847" s="377" t="s">
        <v>176</v>
      </c>
      <c r="G847" s="377" t="s">
        <v>2441</v>
      </c>
      <c r="H847" s="377" t="s">
        <v>2420</v>
      </c>
      <c r="I847" s="442"/>
      <c r="J847" s="442">
        <v>1000000</v>
      </c>
      <c r="K847" s="471">
        <v>0</v>
      </c>
      <c r="L847" s="442">
        <v>1000000</v>
      </c>
      <c r="M847" s="378">
        <f>J847-L847</f>
        <v>0</v>
      </c>
      <c r="N847" s="378"/>
      <c r="O847" s="405"/>
      <c r="P847" s="366"/>
      <c r="Q847" s="371"/>
    </row>
    <row r="848" spans="1:17" ht="39.950000000000003" customHeight="1">
      <c r="A848">
        <f t="shared" si="56"/>
        <v>0</v>
      </c>
      <c r="B848" s="362"/>
      <c r="C848" s="362"/>
      <c r="D848" s="422" t="s">
        <v>2443</v>
      </c>
      <c r="E848" s="432"/>
      <c r="F848" s="377" t="s">
        <v>177</v>
      </c>
      <c r="G848" s="377" t="s">
        <v>2441</v>
      </c>
      <c r="H848" s="377" t="s">
        <v>2420</v>
      </c>
      <c r="I848" s="442"/>
      <c r="J848" s="442">
        <v>3000000</v>
      </c>
      <c r="K848" s="471">
        <v>0</v>
      </c>
      <c r="L848" s="442">
        <v>1865661.72</v>
      </c>
      <c r="M848" s="378">
        <f>J848-L848</f>
        <v>1134338.28</v>
      </c>
      <c r="N848" s="378"/>
      <c r="O848" s="405"/>
      <c r="P848" s="375" t="s">
        <v>2444</v>
      </c>
      <c r="Q848" s="371"/>
    </row>
    <row r="849" spans="1:17" ht="39.950000000000003" customHeight="1">
      <c r="A849">
        <f t="shared" si="56"/>
        <v>1</v>
      </c>
      <c r="B849" s="362">
        <v>2016</v>
      </c>
      <c r="C849" s="362">
        <v>2016</v>
      </c>
      <c r="D849" s="423"/>
      <c r="E849" s="433" t="s">
        <v>1469</v>
      </c>
      <c r="F849" s="387" t="s">
        <v>2445</v>
      </c>
      <c r="G849" s="387" t="s">
        <v>28</v>
      </c>
      <c r="H849" s="387" t="s">
        <v>2446</v>
      </c>
      <c r="I849" s="444">
        <v>16291361.17</v>
      </c>
      <c r="J849" s="444">
        <v>1000000</v>
      </c>
      <c r="K849" s="470">
        <v>2443704.1754999999</v>
      </c>
      <c r="L849" s="367">
        <v>1000000</v>
      </c>
      <c r="M849" s="363">
        <f>J849-L849</f>
        <v>0</v>
      </c>
      <c r="N849" s="379"/>
      <c r="O849" s="405"/>
      <c r="P849" s="366"/>
      <c r="Q849" s="371"/>
    </row>
    <row r="850" spans="1:17" ht="39.950000000000003" customHeight="1">
      <c r="A850">
        <f t="shared" si="56"/>
        <v>0</v>
      </c>
      <c r="B850" s="362"/>
      <c r="C850" s="362"/>
      <c r="D850" s="423" t="s">
        <v>2447</v>
      </c>
      <c r="E850" s="433"/>
      <c r="F850" s="389" t="s">
        <v>176</v>
      </c>
      <c r="G850" s="389" t="s">
        <v>28</v>
      </c>
      <c r="H850" s="389" t="s">
        <v>2446</v>
      </c>
      <c r="I850" s="446"/>
      <c r="J850" s="446">
        <v>1000000</v>
      </c>
      <c r="K850" s="471">
        <v>0</v>
      </c>
      <c r="L850" s="445">
        <v>1000000</v>
      </c>
      <c r="M850" s="378">
        <f>J850-L850</f>
        <v>0</v>
      </c>
      <c r="N850" s="379"/>
      <c r="O850" s="405"/>
      <c r="P850" s="366"/>
      <c r="Q850" s="371"/>
    </row>
    <row r="851" spans="1:17" ht="39.950000000000003" customHeight="1">
      <c r="A851">
        <f t="shared" si="56"/>
        <v>1</v>
      </c>
      <c r="B851" s="362">
        <v>2014</v>
      </c>
      <c r="C851" s="362">
        <v>2015</v>
      </c>
      <c r="D851" s="419"/>
      <c r="E851" s="431" t="s">
        <v>1608</v>
      </c>
      <c r="F851" s="361" t="s">
        <v>2448</v>
      </c>
      <c r="G851" s="361" t="s">
        <v>79</v>
      </c>
      <c r="H851" s="361" t="s">
        <v>2446</v>
      </c>
      <c r="I851" s="438">
        <v>1067826</v>
      </c>
      <c r="J851" s="367">
        <v>1067826</v>
      </c>
      <c r="K851" s="470">
        <v>160173.9</v>
      </c>
      <c r="L851" s="367">
        <v>981024.3</v>
      </c>
      <c r="M851" s="363">
        <v>86801.699999999953</v>
      </c>
      <c r="N851" s="372"/>
      <c r="O851" s="405"/>
      <c r="P851" s="366"/>
      <c r="Q851" s="376" t="s">
        <v>1782</v>
      </c>
    </row>
    <row r="852" spans="1:17" ht="39.950000000000003" customHeight="1">
      <c r="A852">
        <f t="shared" si="56"/>
        <v>0</v>
      </c>
      <c r="D852" s="422" t="s">
        <v>334</v>
      </c>
      <c r="E852" s="431"/>
      <c r="F852" s="377" t="s">
        <v>176</v>
      </c>
      <c r="G852" s="377" t="s">
        <v>79</v>
      </c>
      <c r="H852" s="377" t="s">
        <v>2446</v>
      </c>
      <c r="I852" s="439"/>
      <c r="J852" s="442">
        <v>500000</v>
      </c>
      <c r="K852" s="471">
        <v>0</v>
      </c>
      <c r="L852" s="442">
        <v>500000</v>
      </c>
      <c r="M852" s="378">
        <v>0</v>
      </c>
      <c r="N852" s="379"/>
      <c r="O852" s="405"/>
      <c r="P852" s="366"/>
      <c r="Q852" s="371"/>
    </row>
    <row r="853" spans="1:17" ht="39.950000000000003" customHeight="1">
      <c r="A853">
        <f t="shared" si="56"/>
        <v>0</v>
      </c>
      <c r="B853" s="362"/>
      <c r="C853" s="362"/>
      <c r="D853" s="422" t="s">
        <v>121</v>
      </c>
      <c r="E853" s="431"/>
      <c r="F853" s="377" t="s">
        <v>177</v>
      </c>
      <c r="G853" s="377" t="s">
        <v>79</v>
      </c>
      <c r="H853" s="377" t="s">
        <v>2446</v>
      </c>
      <c r="I853" s="439"/>
      <c r="J853" s="442">
        <v>567826</v>
      </c>
      <c r="K853" s="471">
        <v>0</v>
      </c>
      <c r="L853" s="442">
        <v>481024.3</v>
      </c>
      <c r="M853" s="378">
        <v>86801.700000000012</v>
      </c>
      <c r="N853" s="379" t="s">
        <v>2437</v>
      </c>
      <c r="O853" s="405"/>
      <c r="P853" s="375" t="s">
        <v>2449</v>
      </c>
      <c r="Q853" s="371"/>
    </row>
    <row r="854" spans="1:17" ht="39.950000000000003" customHeight="1">
      <c r="A854">
        <f t="shared" si="56"/>
        <v>1</v>
      </c>
      <c r="B854" s="362">
        <v>2015</v>
      </c>
      <c r="C854" s="362">
        <v>2015</v>
      </c>
      <c r="D854" s="419"/>
      <c r="E854" s="431" t="s">
        <v>1609</v>
      </c>
      <c r="F854" s="361" t="s">
        <v>96</v>
      </c>
      <c r="G854" s="361" t="s">
        <v>98</v>
      </c>
      <c r="H854" s="361" t="s">
        <v>2446</v>
      </c>
      <c r="I854" s="440">
        <v>704118.08</v>
      </c>
      <c r="J854" s="367">
        <v>695370</v>
      </c>
      <c r="K854" s="470">
        <v>105617.712</v>
      </c>
      <c r="L854" s="367">
        <v>411801.76</v>
      </c>
      <c r="M854" s="363">
        <v>283568.24</v>
      </c>
      <c r="N854" s="372">
        <v>8748.0799999999581</v>
      </c>
      <c r="O854" s="405"/>
      <c r="P854" s="366"/>
      <c r="Q854" s="376" t="s">
        <v>1778</v>
      </c>
    </row>
    <row r="855" spans="1:17" ht="39.950000000000003" customHeight="1">
      <c r="A855">
        <f t="shared" si="56"/>
        <v>0</v>
      </c>
      <c r="B855" s="362"/>
      <c r="C855" s="362"/>
      <c r="D855" s="422" t="s">
        <v>135</v>
      </c>
      <c r="E855" s="431"/>
      <c r="F855" s="361" t="s">
        <v>176</v>
      </c>
      <c r="G855" s="377" t="s">
        <v>98</v>
      </c>
      <c r="H855" s="377" t="s">
        <v>2446</v>
      </c>
      <c r="I855" s="441"/>
      <c r="J855" s="442">
        <v>695370</v>
      </c>
      <c r="K855" s="471">
        <v>0</v>
      </c>
      <c r="L855" s="442">
        <v>411801.76</v>
      </c>
      <c r="M855" s="378">
        <v>283568.24</v>
      </c>
      <c r="N855" s="372"/>
      <c r="O855" s="405"/>
      <c r="P855" s="375" t="s">
        <v>2450</v>
      </c>
      <c r="Q855" s="371"/>
    </row>
    <row r="856" spans="1:17" ht="39.950000000000003" customHeight="1">
      <c r="A856">
        <f t="shared" si="56"/>
        <v>1</v>
      </c>
      <c r="B856" s="362">
        <v>2014</v>
      </c>
      <c r="C856" s="362">
        <v>2019</v>
      </c>
      <c r="D856" s="422"/>
      <c r="E856" s="432" t="s">
        <v>1396</v>
      </c>
      <c r="F856" s="361" t="s">
        <v>393</v>
      </c>
      <c r="G856" s="361" t="s">
        <v>394</v>
      </c>
      <c r="H856" s="361" t="s">
        <v>2446</v>
      </c>
      <c r="I856" s="369">
        <v>28920431.260000002</v>
      </c>
      <c r="J856" s="369">
        <f>J857+J858+J859+J860+J861+J862+J863</f>
        <v>16500000</v>
      </c>
      <c r="K856" s="470">
        <f>I856*15/100</f>
        <v>4338064.6890000002</v>
      </c>
      <c r="L856" s="369">
        <f>L857+L858+L859+L860+L861+L863+L862</f>
        <v>13491854.68</v>
      </c>
      <c r="M856" s="363">
        <f>J856-L856</f>
        <v>3008145.3200000003</v>
      </c>
      <c r="N856" s="363">
        <f>I856-J856</f>
        <v>12420431.260000002</v>
      </c>
      <c r="O856" s="405"/>
      <c r="P856" s="375"/>
      <c r="Q856" s="371"/>
    </row>
    <row r="857" spans="1:17" ht="39.950000000000003" customHeight="1">
      <c r="A857">
        <f t="shared" si="56"/>
        <v>0</v>
      </c>
      <c r="B857" s="362"/>
      <c r="C857" s="362"/>
      <c r="D857" s="422" t="s">
        <v>2451</v>
      </c>
      <c r="E857" s="432"/>
      <c r="F857" s="377" t="s">
        <v>373</v>
      </c>
      <c r="G857" s="377" t="s">
        <v>394</v>
      </c>
      <c r="H857" s="377" t="s">
        <v>2446</v>
      </c>
      <c r="I857" s="442"/>
      <c r="J857" s="442">
        <v>1000000</v>
      </c>
      <c r="K857" s="471">
        <v>0</v>
      </c>
      <c r="L857" s="442">
        <v>1000000</v>
      </c>
      <c r="M857" s="378">
        <v>0</v>
      </c>
      <c r="N857" s="378"/>
      <c r="O857" s="405"/>
      <c r="P857" s="366"/>
      <c r="Q857" s="371"/>
    </row>
    <row r="858" spans="1:17" ht="39.950000000000003" customHeight="1">
      <c r="A858">
        <f t="shared" si="56"/>
        <v>0</v>
      </c>
      <c r="B858" s="362"/>
      <c r="C858" s="362"/>
      <c r="D858" s="422" t="s">
        <v>2452</v>
      </c>
      <c r="E858" s="432"/>
      <c r="F858" s="377" t="s">
        <v>369</v>
      </c>
      <c r="G858" s="377" t="s">
        <v>394</v>
      </c>
      <c r="H858" s="377" t="s">
        <v>2446</v>
      </c>
      <c r="I858" s="442"/>
      <c r="J858" s="442">
        <v>6000000</v>
      </c>
      <c r="K858" s="471">
        <v>0</v>
      </c>
      <c r="L858" s="442">
        <v>6000000</v>
      </c>
      <c r="M858" s="378">
        <v>0</v>
      </c>
      <c r="N858" s="378"/>
      <c r="O858" s="405"/>
      <c r="P858" s="366"/>
      <c r="Q858" s="371"/>
    </row>
    <row r="859" spans="1:17" ht="39.950000000000003" customHeight="1">
      <c r="A859">
        <f t="shared" si="56"/>
        <v>0</v>
      </c>
      <c r="B859" s="362"/>
      <c r="C859" s="362"/>
      <c r="D859" s="422" t="s">
        <v>2453</v>
      </c>
      <c r="E859" s="432"/>
      <c r="F859" s="377" t="s">
        <v>398</v>
      </c>
      <c r="G859" s="377" t="s">
        <v>394</v>
      </c>
      <c r="H859" s="377" t="s">
        <v>2446</v>
      </c>
      <c r="I859" s="442"/>
      <c r="J859" s="442">
        <v>2000000</v>
      </c>
      <c r="K859" s="471">
        <v>0</v>
      </c>
      <c r="L859" s="442">
        <v>1996130.56</v>
      </c>
      <c r="M859" s="378">
        <v>3869.4399999999441</v>
      </c>
      <c r="N859" s="378"/>
      <c r="O859" s="405"/>
      <c r="P859" s="366"/>
      <c r="Q859" s="371"/>
    </row>
    <row r="860" spans="1:17" ht="39.950000000000003" customHeight="1">
      <c r="A860">
        <f t="shared" si="56"/>
        <v>0</v>
      </c>
      <c r="B860" s="362"/>
      <c r="C860" s="362"/>
      <c r="D860" s="422" t="s">
        <v>2454</v>
      </c>
      <c r="E860" s="432"/>
      <c r="F860" s="377" t="s">
        <v>372</v>
      </c>
      <c r="G860" s="377" t="s">
        <v>394</v>
      </c>
      <c r="H860" s="377" t="s">
        <v>2446</v>
      </c>
      <c r="I860" s="442"/>
      <c r="J860" s="442">
        <v>1000000</v>
      </c>
      <c r="K860" s="471">
        <v>0</v>
      </c>
      <c r="L860" s="442">
        <v>1000000</v>
      </c>
      <c r="M860" s="378">
        <v>0</v>
      </c>
      <c r="N860" s="378"/>
      <c r="O860" s="405"/>
      <c r="P860" s="366"/>
      <c r="Q860" s="371"/>
    </row>
    <row r="861" spans="1:17" ht="39.950000000000003" customHeight="1">
      <c r="A861">
        <f t="shared" si="56"/>
        <v>0</v>
      </c>
      <c r="B861" s="362"/>
      <c r="C861" s="362"/>
      <c r="D861" s="422" t="s">
        <v>400</v>
      </c>
      <c r="E861" s="432"/>
      <c r="F861" s="377" t="s">
        <v>401</v>
      </c>
      <c r="G861" s="377" t="s">
        <v>394</v>
      </c>
      <c r="H861" s="377" t="s">
        <v>2446</v>
      </c>
      <c r="I861" s="442"/>
      <c r="J861" s="442">
        <v>2000000</v>
      </c>
      <c r="K861" s="471">
        <v>0</v>
      </c>
      <c r="L861" s="442">
        <v>2000000</v>
      </c>
      <c r="M861" s="378">
        <v>0</v>
      </c>
      <c r="N861" s="378"/>
      <c r="O861" s="405"/>
      <c r="P861" s="366"/>
      <c r="Q861" s="371"/>
    </row>
    <row r="862" spans="1:17" ht="39.950000000000003" customHeight="1">
      <c r="A862">
        <f t="shared" si="56"/>
        <v>0</v>
      </c>
      <c r="B862" s="362"/>
      <c r="C862" s="362"/>
      <c r="D862" s="422" t="s">
        <v>402</v>
      </c>
      <c r="E862" s="432"/>
      <c r="F862" s="377" t="s">
        <v>403</v>
      </c>
      <c r="G862" s="377" t="s">
        <v>394</v>
      </c>
      <c r="H862" s="377" t="s">
        <v>2446</v>
      </c>
      <c r="I862" s="442"/>
      <c r="J862" s="442">
        <v>1500000</v>
      </c>
      <c r="K862" s="471">
        <v>0</v>
      </c>
      <c r="L862" s="442">
        <v>1495724.12</v>
      </c>
      <c r="M862" s="378">
        <v>4275.8799999998882</v>
      </c>
      <c r="N862" s="378"/>
      <c r="O862" s="405"/>
      <c r="P862" s="406" t="s">
        <v>2455</v>
      </c>
      <c r="Q862" s="371"/>
    </row>
    <row r="863" spans="1:17" ht="39.950000000000003" customHeight="1">
      <c r="A863">
        <f t="shared" si="56"/>
        <v>0</v>
      </c>
      <c r="B863" s="362"/>
      <c r="C863" s="362"/>
      <c r="D863" s="422" t="s">
        <v>2456</v>
      </c>
      <c r="E863" s="432"/>
      <c r="F863" s="377" t="s">
        <v>418</v>
      </c>
      <c r="G863" s="377" t="s">
        <v>394</v>
      </c>
      <c r="H863" s="377" t="s">
        <v>2446</v>
      </c>
      <c r="I863" s="442"/>
      <c r="J863" s="442">
        <v>3000000</v>
      </c>
      <c r="K863" s="471">
        <v>0</v>
      </c>
      <c r="L863" s="442">
        <v>0</v>
      </c>
      <c r="M863" s="378">
        <f>J863-L863</f>
        <v>3000000</v>
      </c>
      <c r="N863" s="378"/>
      <c r="O863" s="405"/>
      <c r="P863" s="366"/>
      <c r="Q863" s="371"/>
    </row>
    <row r="864" spans="1:17" ht="39.950000000000003" customHeight="1">
      <c r="A864">
        <f t="shared" si="56"/>
        <v>1</v>
      </c>
      <c r="B864" s="362">
        <v>2014</v>
      </c>
      <c r="C864" s="362">
        <v>2018</v>
      </c>
      <c r="D864" s="422"/>
      <c r="E864" s="432" t="s">
        <v>1610</v>
      </c>
      <c r="F864" s="361" t="s">
        <v>486</v>
      </c>
      <c r="G864" s="361" t="s">
        <v>487</v>
      </c>
      <c r="H864" s="361" t="s">
        <v>2446</v>
      </c>
      <c r="I864" s="369">
        <v>8850741.1699999999</v>
      </c>
      <c r="J864" s="369">
        <v>8068672</v>
      </c>
      <c r="K864" s="470">
        <v>1327611.1754999999</v>
      </c>
      <c r="L864" s="369">
        <v>7375781.2400000002</v>
      </c>
      <c r="M864" s="363">
        <v>692890.75999999978</v>
      </c>
      <c r="N864" s="363"/>
      <c r="O864" s="405"/>
      <c r="P864" s="366"/>
      <c r="Q864" s="376" t="s">
        <v>1782</v>
      </c>
    </row>
    <row r="865" spans="1:17" ht="39.950000000000003" customHeight="1">
      <c r="A865">
        <f t="shared" si="56"/>
        <v>0</v>
      </c>
      <c r="B865" s="362"/>
      <c r="C865" s="362"/>
      <c r="D865" s="422" t="s">
        <v>2457</v>
      </c>
      <c r="E865" s="432"/>
      <c r="F865" s="377" t="s">
        <v>176</v>
      </c>
      <c r="G865" s="377" t="s">
        <v>487</v>
      </c>
      <c r="H865" s="377" t="s">
        <v>2446</v>
      </c>
      <c r="I865" s="442"/>
      <c r="J865" s="442">
        <v>500000</v>
      </c>
      <c r="K865" s="471">
        <v>0</v>
      </c>
      <c r="L865" s="442">
        <v>500000</v>
      </c>
      <c r="M865" s="378">
        <v>0</v>
      </c>
      <c r="N865" s="363"/>
      <c r="O865" s="405" t="s">
        <v>2458</v>
      </c>
      <c r="P865" s="366"/>
      <c r="Q865" s="371"/>
    </row>
    <row r="866" spans="1:17" ht="39.950000000000003" customHeight="1">
      <c r="A866">
        <f t="shared" si="56"/>
        <v>0</v>
      </c>
      <c r="B866" s="362"/>
      <c r="C866" s="362"/>
      <c r="D866" s="422" t="s">
        <v>488</v>
      </c>
      <c r="E866" s="432"/>
      <c r="F866" s="377" t="s">
        <v>178</v>
      </c>
      <c r="G866" s="377" t="s">
        <v>487</v>
      </c>
      <c r="H866" s="377" t="s">
        <v>2446</v>
      </c>
      <c r="I866" s="442"/>
      <c r="J866" s="442">
        <v>1000000</v>
      </c>
      <c r="K866" s="471">
        <v>0</v>
      </c>
      <c r="L866" s="442">
        <v>1000000</v>
      </c>
      <c r="M866" s="378">
        <v>0</v>
      </c>
      <c r="N866" s="363"/>
      <c r="O866" s="405"/>
      <c r="P866" s="366"/>
      <c r="Q866" s="371"/>
    </row>
    <row r="867" spans="1:17" ht="39.950000000000003" customHeight="1">
      <c r="A867">
        <f t="shared" si="56"/>
        <v>0</v>
      </c>
      <c r="B867" s="362"/>
      <c r="C867" s="362"/>
      <c r="D867" s="422" t="s">
        <v>2459</v>
      </c>
      <c r="E867" s="432"/>
      <c r="F867" s="377" t="s">
        <v>177</v>
      </c>
      <c r="G867" s="377" t="s">
        <v>487</v>
      </c>
      <c r="H867" s="377" t="s">
        <v>2446</v>
      </c>
      <c r="I867" s="442"/>
      <c r="J867" s="442">
        <v>998203</v>
      </c>
      <c r="K867" s="471">
        <v>0</v>
      </c>
      <c r="L867" s="442">
        <v>876252.53</v>
      </c>
      <c r="M867" s="378">
        <v>121950.46999999997</v>
      </c>
      <c r="N867" s="363"/>
      <c r="O867" s="405"/>
      <c r="P867" s="375" t="s">
        <v>2460</v>
      </c>
      <c r="Q867" s="371"/>
    </row>
    <row r="868" spans="1:17" ht="39.950000000000003" customHeight="1">
      <c r="A868">
        <f t="shared" si="56"/>
        <v>0</v>
      </c>
      <c r="B868" s="362"/>
      <c r="C868" s="362"/>
      <c r="D868" s="422" t="s">
        <v>2461</v>
      </c>
      <c r="E868" s="432"/>
      <c r="F868" s="377" t="s">
        <v>187</v>
      </c>
      <c r="G868" s="377" t="s">
        <v>487</v>
      </c>
      <c r="H868" s="377" t="s">
        <v>2446</v>
      </c>
      <c r="I868" s="442"/>
      <c r="J868" s="442">
        <v>5570469</v>
      </c>
      <c r="K868" s="471">
        <v>0</v>
      </c>
      <c r="L868" s="442" t="s">
        <v>2462</v>
      </c>
      <c r="M868" s="378"/>
      <c r="N868" s="363" t="s">
        <v>1976</v>
      </c>
      <c r="O868" s="405"/>
      <c r="P868" s="406" t="s">
        <v>2463</v>
      </c>
      <c r="Q868" s="371"/>
    </row>
    <row r="869" spans="1:17" ht="39.950000000000003" customHeight="1">
      <c r="A869">
        <f t="shared" si="56"/>
        <v>1</v>
      </c>
      <c r="B869" s="362">
        <v>2016</v>
      </c>
      <c r="C869" s="362">
        <v>2019</v>
      </c>
      <c r="D869" s="422"/>
      <c r="E869" s="432" t="s">
        <v>1396</v>
      </c>
      <c r="F869" s="361" t="s">
        <v>651</v>
      </c>
      <c r="G869" s="361" t="s">
        <v>652</v>
      </c>
      <c r="H869" s="361" t="s">
        <v>2446</v>
      </c>
      <c r="I869" s="369">
        <v>5783994.2199999997</v>
      </c>
      <c r="J869" s="369">
        <f>J870+J871+J872</f>
        <v>4763289.3600000003</v>
      </c>
      <c r="K869" s="470">
        <f>I869*15/100</f>
        <v>867599.13299999991</v>
      </c>
      <c r="L869" s="369">
        <f>L870+L871+L872</f>
        <v>3160000</v>
      </c>
      <c r="M869" s="363">
        <f>J869-L869</f>
        <v>1603289.3600000003</v>
      </c>
      <c r="N869" s="363"/>
      <c r="O869" s="405"/>
      <c r="P869" s="366"/>
      <c r="Q869" s="376" t="s">
        <v>1778</v>
      </c>
    </row>
    <row r="870" spans="1:17" ht="39.950000000000003" customHeight="1">
      <c r="A870">
        <f t="shared" si="56"/>
        <v>0</v>
      </c>
      <c r="B870" s="362"/>
      <c r="C870" s="362"/>
      <c r="D870" s="422" t="s">
        <v>1297</v>
      </c>
      <c r="E870" s="432"/>
      <c r="F870" s="377" t="s">
        <v>176</v>
      </c>
      <c r="G870" s="377" t="s">
        <v>652</v>
      </c>
      <c r="H870" s="377" t="s">
        <v>2446</v>
      </c>
      <c r="I870" s="442"/>
      <c r="J870" s="442">
        <v>1000000</v>
      </c>
      <c r="K870" s="471">
        <v>0</v>
      </c>
      <c r="L870" s="442">
        <v>1000000</v>
      </c>
      <c r="M870" s="378">
        <v>0</v>
      </c>
      <c r="N870" s="363"/>
      <c r="O870" s="405"/>
      <c r="P870" s="366"/>
      <c r="Q870" s="371"/>
    </row>
    <row r="871" spans="1:17" ht="39.950000000000003" customHeight="1">
      <c r="A871">
        <f t="shared" si="56"/>
        <v>0</v>
      </c>
      <c r="B871" s="362"/>
      <c r="C871" s="362"/>
      <c r="D871" s="422" t="s">
        <v>2464</v>
      </c>
      <c r="E871" s="432"/>
      <c r="F871" s="377" t="s">
        <v>177</v>
      </c>
      <c r="G871" s="377" t="s">
        <v>652</v>
      </c>
      <c r="H871" s="377" t="s">
        <v>2446</v>
      </c>
      <c r="I871" s="442"/>
      <c r="J871" s="442">
        <v>2400000</v>
      </c>
      <c r="K871" s="471">
        <v>0</v>
      </c>
      <c r="L871" s="442">
        <v>2160000</v>
      </c>
      <c r="M871" s="378"/>
      <c r="N871" s="363"/>
      <c r="O871" s="405"/>
      <c r="P871" s="406" t="s">
        <v>2463</v>
      </c>
      <c r="Q871" s="371"/>
    </row>
    <row r="872" spans="1:17" ht="39.950000000000003" customHeight="1">
      <c r="A872">
        <f t="shared" si="56"/>
        <v>0</v>
      </c>
      <c r="B872" s="362"/>
      <c r="C872" s="362"/>
      <c r="D872" s="422" t="s">
        <v>2465</v>
      </c>
      <c r="E872" s="432"/>
      <c r="F872" s="377" t="s">
        <v>178</v>
      </c>
      <c r="G872" s="377" t="s">
        <v>652</v>
      </c>
      <c r="H872" s="377" t="s">
        <v>2446</v>
      </c>
      <c r="I872" s="442"/>
      <c r="J872" s="442">
        <v>1363289.36</v>
      </c>
      <c r="K872" s="471">
        <v>0</v>
      </c>
      <c r="L872" s="442">
        <v>0</v>
      </c>
      <c r="M872" s="378">
        <f>J872-L872</f>
        <v>1363289.36</v>
      </c>
      <c r="N872" s="363"/>
      <c r="O872" s="405"/>
      <c r="P872" s="406"/>
      <c r="Q872" s="371"/>
    </row>
    <row r="873" spans="1:17" ht="39.950000000000003" customHeight="1">
      <c r="A873">
        <f t="shared" si="56"/>
        <v>1</v>
      </c>
      <c r="B873" s="362">
        <v>2014</v>
      </c>
      <c r="C873" s="362">
        <v>2018</v>
      </c>
      <c r="D873" s="422"/>
      <c r="E873" s="432" t="s">
        <v>2466</v>
      </c>
      <c r="F873" s="361" t="s">
        <v>2467</v>
      </c>
      <c r="G873" s="361" t="s">
        <v>738</v>
      </c>
      <c r="H873" s="361" t="s">
        <v>2446</v>
      </c>
      <c r="I873" s="369">
        <v>18654694.300000001</v>
      </c>
      <c r="J873" s="369">
        <v>12500000</v>
      </c>
      <c r="K873" s="470">
        <v>2798204.145</v>
      </c>
      <c r="L873" s="369">
        <v>7999379.6100000003</v>
      </c>
      <c r="M873" s="363">
        <v>4500620.3899999997</v>
      </c>
      <c r="N873" s="363">
        <v>6154694.3000000007</v>
      </c>
      <c r="O873" s="405" t="s">
        <v>2468</v>
      </c>
      <c r="P873" s="406"/>
      <c r="Q873" s="376" t="s">
        <v>2469</v>
      </c>
    </row>
    <row r="874" spans="1:17" ht="39.950000000000003" customHeight="1">
      <c r="A874">
        <f t="shared" si="56"/>
        <v>0</v>
      </c>
      <c r="B874" s="362"/>
      <c r="C874" s="362"/>
      <c r="D874" s="422" t="s">
        <v>739</v>
      </c>
      <c r="E874" s="432"/>
      <c r="F874" s="377" t="s">
        <v>176</v>
      </c>
      <c r="G874" s="377" t="s">
        <v>738</v>
      </c>
      <c r="H874" s="377" t="s">
        <v>2446</v>
      </c>
      <c r="I874" s="442"/>
      <c r="J874" s="442">
        <v>1000000</v>
      </c>
      <c r="K874" s="471">
        <v>0</v>
      </c>
      <c r="L874" s="442">
        <v>1000000</v>
      </c>
      <c r="M874" s="378">
        <v>0</v>
      </c>
      <c r="N874" s="363"/>
      <c r="O874" s="405"/>
      <c r="P874" s="366"/>
      <c r="Q874" s="371"/>
    </row>
    <row r="875" spans="1:17" ht="39.950000000000003" customHeight="1">
      <c r="A875">
        <f t="shared" si="56"/>
        <v>0</v>
      </c>
      <c r="B875" s="362"/>
      <c r="C875" s="362"/>
      <c r="D875" s="422" t="s">
        <v>740</v>
      </c>
      <c r="E875" s="432"/>
      <c r="F875" s="377" t="s">
        <v>177</v>
      </c>
      <c r="G875" s="377" t="s">
        <v>738</v>
      </c>
      <c r="H875" s="377" t="s">
        <v>2446</v>
      </c>
      <c r="I875" s="442"/>
      <c r="J875" s="442">
        <v>500000</v>
      </c>
      <c r="K875" s="471">
        <v>0</v>
      </c>
      <c r="L875" s="442">
        <v>500000</v>
      </c>
      <c r="M875" s="378">
        <v>0</v>
      </c>
      <c r="N875" s="363"/>
      <c r="O875" s="405"/>
      <c r="P875" s="366"/>
      <c r="Q875" s="371"/>
    </row>
    <row r="876" spans="1:17" ht="39.950000000000003" customHeight="1">
      <c r="A876">
        <f t="shared" si="56"/>
        <v>0</v>
      </c>
      <c r="B876" s="362"/>
      <c r="C876" s="362"/>
      <c r="D876" s="422" t="s">
        <v>741</v>
      </c>
      <c r="E876" s="432"/>
      <c r="F876" s="377" t="s">
        <v>178</v>
      </c>
      <c r="G876" s="377" t="s">
        <v>738</v>
      </c>
      <c r="H876" s="377" t="s">
        <v>2446</v>
      </c>
      <c r="I876" s="442"/>
      <c r="J876" s="442">
        <v>1000000</v>
      </c>
      <c r="K876" s="471">
        <v>0</v>
      </c>
      <c r="L876" s="442">
        <v>1000000</v>
      </c>
      <c r="M876" s="378">
        <v>0</v>
      </c>
      <c r="N876" s="363"/>
      <c r="O876" s="405"/>
      <c r="P876" s="366"/>
      <c r="Q876" s="371"/>
    </row>
    <row r="877" spans="1:17" ht="39.950000000000003" customHeight="1">
      <c r="A877">
        <f t="shared" si="56"/>
        <v>0</v>
      </c>
      <c r="B877" s="362"/>
      <c r="C877" s="362"/>
      <c r="D877" s="422" t="s">
        <v>742</v>
      </c>
      <c r="E877" s="432"/>
      <c r="F877" s="377" t="s">
        <v>187</v>
      </c>
      <c r="G877" s="377" t="s">
        <v>738</v>
      </c>
      <c r="H877" s="377" t="s">
        <v>2446</v>
      </c>
      <c r="I877" s="442"/>
      <c r="J877" s="442">
        <v>1000000</v>
      </c>
      <c r="K877" s="471">
        <v>0</v>
      </c>
      <c r="L877" s="442">
        <v>1000000</v>
      </c>
      <c r="M877" s="378">
        <v>0</v>
      </c>
      <c r="N877" s="363"/>
      <c r="O877" s="405"/>
      <c r="P877" s="366"/>
      <c r="Q877" s="371"/>
    </row>
    <row r="878" spans="1:17" ht="39.950000000000003" customHeight="1">
      <c r="A878">
        <f t="shared" si="56"/>
        <v>0</v>
      </c>
      <c r="B878" s="362"/>
      <c r="C878" s="362"/>
      <c r="D878" s="422" t="s">
        <v>743</v>
      </c>
      <c r="E878" s="432"/>
      <c r="F878" s="377" t="s">
        <v>236</v>
      </c>
      <c r="G878" s="377" t="s">
        <v>738</v>
      </c>
      <c r="H878" s="377" t="s">
        <v>2446</v>
      </c>
      <c r="I878" s="442"/>
      <c r="J878" s="442">
        <v>2000000</v>
      </c>
      <c r="K878" s="471">
        <v>0</v>
      </c>
      <c r="L878" s="442">
        <v>2000000</v>
      </c>
      <c r="M878" s="378">
        <v>0</v>
      </c>
      <c r="N878" s="363"/>
      <c r="O878" s="405"/>
      <c r="P878" s="366"/>
      <c r="Q878" s="371"/>
    </row>
    <row r="879" spans="1:17" ht="39.950000000000003" customHeight="1">
      <c r="A879">
        <f t="shared" si="56"/>
        <v>0</v>
      </c>
      <c r="B879" s="362"/>
      <c r="C879" s="362"/>
      <c r="D879" s="422" t="s">
        <v>1266</v>
      </c>
      <c r="E879" s="432"/>
      <c r="F879" s="377" t="s">
        <v>245</v>
      </c>
      <c r="G879" s="377" t="s">
        <v>738</v>
      </c>
      <c r="H879" s="377" t="s">
        <v>2446</v>
      </c>
      <c r="I879" s="442"/>
      <c r="J879" s="442">
        <v>2000000</v>
      </c>
      <c r="K879" s="471">
        <v>0</v>
      </c>
      <c r="L879" s="442">
        <v>1999379.61</v>
      </c>
      <c r="M879" s="378">
        <v>620.38999999989755</v>
      </c>
      <c r="N879" s="363"/>
      <c r="O879" s="405"/>
      <c r="P879" s="375"/>
      <c r="Q879" s="371"/>
    </row>
    <row r="880" spans="1:17" ht="39.950000000000003" customHeight="1">
      <c r="A880">
        <f t="shared" si="56"/>
        <v>0</v>
      </c>
      <c r="B880" s="362"/>
      <c r="C880" s="362"/>
      <c r="D880" s="422" t="s">
        <v>2470</v>
      </c>
      <c r="E880" s="432"/>
      <c r="F880" s="377" t="s">
        <v>278</v>
      </c>
      <c r="G880" s="377" t="s">
        <v>738</v>
      </c>
      <c r="H880" s="377" t="s">
        <v>2446</v>
      </c>
      <c r="I880" s="442"/>
      <c r="J880" s="442">
        <v>5000000</v>
      </c>
      <c r="K880" s="471">
        <v>0</v>
      </c>
      <c r="L880" s="442">
        <v>500000</v>
      </c>
      <c r="M880" s="378">
        <v>4500000</v>
      </c>
      <c r="N880" s="363"/>
      <c r="O880" s="405"/>
      <c r="P880" s="375" t="s">
        <v>1876</v>
      </c>
      <c r="Q880" s="371"/>
    </row>
    <row r="881" spans="1:17" ht="39.950000000000003" customHeight="1">
      <c r="A881">
        <f t="shared" si="56"/>
        <v>1</v>
      </c>
      <c r="B881" s="362">
        <v>2014</v>
      </c>
      <c r="C881" s="362">
        <v>2016</v>
      </c>
      <c r="D881" s="422"/>
      <c r="E881" s="432" t="s">
        <v>1471</v>
      </c>
      <c r="F881" s="361" t="s">
        <v>1170</v>
      </c>
      <c r="G881" s="361" t="s">
        <v>855</v>
      </c>
      <c r="H881" s="361" t="s">
        <v>2446</v>
      </c>
      <c r="I881" s="369">
        <v>7271573</v>
      </c>
      <c r="J881" s="369">
        <v>6508176</v>
      </c>
      <c r="K881" s="470">
        <v>1090735.95</v>
      </c>
      <c r="L881" s="369">
        <v>4850817.5999999996</v>
      </c>
      <c r="M881" s="363">
        <v>1657358.4000000004</v>
      </c>
      <c r="N881" s="363">
        <v>763397</v>
      </c>
      <c r="O881" s="405"/>
      <c r="P881" s="406"/>
      <c r="Q881" s="376" t="s">
        <v>2471</v>
      </c>
    </row>
    <row r="882" spans="1:17" ht="39.950000000000003" customHeight="1">
      <c r="A882">
        <f t="shared" si="56"/>
        <v>0</v>
      </c>
      <c r="B882" s="362"/>
      <c r="C882" s="362"/>
      <c r="D882" s="422" t="s">
        <v>856</v>
      </c>
      <c r="E882" s="432"/>
      <c r="F882" s="377" t="s">
        <v>176</v>
      </c>
      <c r="G882" s="377" t="s">
        <v>855</v>
      </c>
      <c r="H882" s="377" t="s">
        <v>2446</v>
      </c>
      <c r="I882" s="442"/>
      <c r="J882" s="442">
        <v>500000</v>
      </c>
      <c r="K882" s="471">
        <v>0</v>
      </c>
      <c r="L882" s="442">
        <v>500000</v>
      </c>
      <c r="M882" s="378">
        <v>0</v>
      </c>
      <c r="N882" s="378"/>
      <c r="O882" s="405"/>
      <c r="P882" s="366"/>
      <c r="Q882" s="371"/>
    </row>
    <row r="883" spans="1:17" ht="39.950000000000003" customHeight="1">
      <c r="A883">
        <f t="shared" si="56"/>
        <v>0</v>
      </c>
      <c r="B883" s="362"/>
      <c r="C883" s="362"/>
      <c r="D883" s="422" t="s">
        <v>857</v>
      </c>
      <c r="E883" s="432"/>
      <c r="F883" s="377" t="s">
        <v>177</v>
      </c>
      <c r="G883" s="377" t="s">
        <v>855</v>
      </c>
      <c r="H883" s="377" t="s">
        <v>2446</v>
      </c>
      <c r="I883" s="442"/>
      <c r="J883" s="442">
        <v>1000000</v>
      </c>
      <c r="K883" s="471">
        <v>0</v>
      </c>
      <c r="L883" s="442">
        <v>1000000</v>
      </c>
      <c r="M883" s="378">
        <v>0</v>
      </c>
      <c r="N883" s="378"/>
      <c r="O883" s="405"/>
      <c r="P883" s="366"/>
      <c r="Q883" s="371"/>
    </row>
    <row r="884" spans="1:17" ht="39.950000000000003" customHeight="1">
      <c r="A884">
        <f t="shared" si="56"/>
        <v>0</v>
      </c>
      <c r="B884" s="362"/>
      <c r="C884" s="362"/>
      <c r="D884" s="422" t="s">
        <v>858</v>
      </c>
      <c r="E884" s="432"/>
      <c r="F884" s="377" t="s">
        <v>178</v>
      </c>
      <c r="G884" s="377" t="s">
        <v>855</v>
      </c>
      <c r="H884" s="377" t="s">
        <v>2446</v>
      </c>
      <c r="I884" s="442"/>
      <c r="J884" s="442">
        <v>1500000</v>
      </c>
      <c r="K884" s="471">
        <v>0</v>
      </c>
      <c r="L884" s="442">
        <v>1500000</v>
      </c>
      <c r="M884" s="378">
        <v>0</v>
      </c>
      <c r="N884" s="378"/>
      <c r="O884" s="405"/>
      <c r="P884" s="366"/>
      <c r="Q884" s="371"/>
    </row>
    <row r="885" spans="1:17" ht="39.950000000000003" customHeight="1">
      <c r="A885">
        <f t="shared" si="56"/>
        <v>0</v>
      </c>
      <c r="B885" s="362"/>
      <c r="C885" s="362"/>
      <c r="D885" s="422" t="s">
        <v>859</v>
      </c>
      <c r="E885" s="432"/>
      <c r="F885" s="377" t="s">
        <v>187</v>
      </c>
      <c r="G885" s="377" t="s">
        <v>855</v>
      </c>
      <c r="H885" s="377" t="s">
        <v>2446</v>
      </c>
      <c r="I885" s="442"/>
      <c r="J885" s="442">
        <v>2000000</v>
      </c>
      <c r="K885" s="471">
        <v>0</v>
      </c>
      <c r="L885" s="442">
        <v>1700000</v>
      </c>
      <c r="M885" s="378">
        <v>300000</v>
      </c>
      <c r="N885" s="378"/>
      <c r="O885" s="405"/>
      <c r="P885" s="406" t="s">
        <v>2472</v>
      </c>
      <c r="Q885" s="371"/>
    </row>
    <row r="886" spans="1:17" ht="39.950000000000003" customHeight="1">
      <c r="A886">
        <f t="shared" si="56"/>
        <v>0</v>
      </c>
      <c r="B886" s="362"/>
      <c r="C886" s="362"/>
      <c r="D886" s="422" t="s">
        <v>1247</v>
      </c>
      <c r="E886" s="432"/>
      <c r="F886" s="377" t="s">
        <v>236</v>
      </c>
      <c r="G886" s="377" t="s">
        <v>855</v>
      </c>
      <c r="H886" s="377" t="s">
        <v>2446</v>
      </c>
      <c r="I886" s="442"/>
      <c r="J886" s="442">
        <v>1508176</v>
      </c>
      <c r="K886" s="471">
        <v>0</v>
      </c>
      <c r="L886" s="442">
        <v>1055404</v>
      </c>
      <c r="M886" s="378">
        <f>J886-L886</f>
        <v>452772</v>
      </c>
      <c r="N886" s="378"/>
      <c r="O886" s="405" t="s">
        <v>2473</v>
      </c>
      <c r="P886" s="375" t="s">
        <v>1918</v>
      </c>
      <c r="Q886" s="371"/>
    </row>
    <row r="887" spans="1:17" ht="39.950000000000003" customHeight="1">
      <c r="A887">
        <f t="shared" si="56"/>
        <v>1</v>
      </c>
      <c r="B887" s="362">
        <v>2015</v>
      </c>
      <c r="C887" s="362">
        <v>2018</v>
      </c>
      <c r="D887" s="422"/>
      <c r="E887" s="432" t="s">
        <v>1612</v>
      </c>
      <c r="F887" s="361" t="s">
        <v>2474</v>
      </c>
      <c r="G887" s="361" t="s">
        <v>883</v>
      </c>
      <c r="H887" s="361" t="s">
        <v>2446</v>
      </c>
      <c r="I887" s="369">
        <v>16794496</v>
      </c>
      <c r="J887" s="369">
        <f>J888+J889+J890+J891</f>
        <v>8000000</v>
      </c>
      <c r="K887" s="470">
        <f>I887*15/100</f>
        <v>2519174.4</v>
      </c>
      <c r="L887" s="369">
        <f>L888+L889+L890+L891</f>
        <v>7417614.7200000007</v>
      </c>
      <c r="M887" s="363">
        <f>J887-L887</f>
        <v>582385.27999999933</v>
      </c>
      <c r="N887" s="363">
        <f>I887-J887</f>
        <v>8794496</v>
      </c>
      <c r="O887" s="405" t="s">
        <v>2475</v>
      </c>
      <c r="P887" s="366"/>
      <c r="Q887" s="371"/>
    </row>
    <row r="888" spans="1:17" ht="39.950000000000003" customHeight="1">
      <c r="A888">
        <f t="shared" si="56"/>
        <v>0</v>
      </c>
      <c r="B888" s="362"/>
      <c r="C888" s="362"/>
      <c r="D888" s="422" t="s">
        <v>884</v>
      </c>
      <c r="E888" s="432"/>
      <c r="F888" s="377" t="s">
        <v>176</v>
      </c>
      <c r="G888" s="377" t="s">
        <v>883</v>
      </c>
      <c r="H888" s="377" t="s">
        <v>2446</v>
      </c>
      <c r="I888" s="442"/>
      <c r="J888" s="442">
        <v>2000000</v>
      </c>
      <c r="K888" s="471">
        <v>0</v>
      </c>
      <c r="L888" s="442">
        <v>2000000</v>
      </c>
      <c r="M888" s="378">
        <v>0</v>
      </c>
      <c r="N888" s="378"/>
      <c r="O888" s="405"/>
      <c r="P888" s="366"/>
      <c r="Q888" s="371"/>
    </row>
    <row r="889" spans="1:17" ht="39.950000000000003" customHeight="1">
      <c r="A889">
        <f t="shared" si="56"/>
        <v>0</v>
      </c>
      <c r="B889" s="362"/>
      <c r="C889" s="362"/>
      <c r="D889" s="422" t="s">
        <v>1244</v>
      </c>
      <c r="E889" s="432"/>
      <c r="F889" s="377" t="s">
        <v>177</v>
      </c>
      <c r="G889" s="377" t="s">
        <v>883</v>
      </c>
      <c r="H889" s="377" t="s">
        <v>2446</v>
      </c>
      <c r="I889" s="442"/>
      <c r="J889" s="442">
        <v>1000000</v>
      </c>
      <c r="K889" s="471">
        <v>0</v>
      </c>
      <c r="L889" s="442">
        <v>1000000</v>
      </c>
      <c r="M889" s="378">
        <v>0</v>
      </c>
      <c r="N889" s="378"/>
      <c r="O889" s="405"/>
      <c r="P889" s="366"/>
      <c r="Q889" s="371"/>
    </row>
    <row r="890" spans="1:17" ht="39.950000000000003" customHeight="1">
      <c r="A890">
        <f t="shared" si="56"/>
        <v>0</v>
      </c>
      <c r="B890" s="362"/>
      <c r="C890" s="362"/>
      <c r="D890" s="422" t="s">
        <v>885</v>
      </c>
      <c r="E890" s="432"/>
      <c r="F890" s="377" t="s">
        <v>178</v>
      </c>
      <c r="G890" s="377" t="s">
        <v>883</v>
      </c>
      <c r="H890" s="377" t="s">
        <v>2446</v>
      </c>
      <c r="I890" s="442"/>
      <c r="J890" s="442">
        <v>2000000</v>
      </c>
      <c r="K890" s="471">
        <v>0</v>
      </c>
      <c r="L890" s="442">
        <v>2000000</v>
      </c>
      <c r="M890" s="378">
        <v>0</v>
      </c>
      <c r="N890" s="378"/>
      <c r="O890" s="405"/>
      <c r="P890" s="366"/>
      <c r="Q890" s="371"/>
    </row>
    <row r="891" spans="1:17" ht="39.950000000000003" customHeight="1">
      <c r="A891">
        <f t="shared" si="56"/>
        <v>0</v>
      </c>
      <c r="B891" s="362"/>
      <c r="C891" s="362"/>
      <c r="D891" s="422" t="s">
        <v>2476</v>
      </c>
      <c r="E891" s="432"/>
      <c r="F891" s="377" t="s">
        <v>187</v>
      </c>
      <c r="G891" s="377" t="s">
        <v>883</v>
      </c>
      <c r="H891" s="377" t="s">
        <v>2446</v>
      </c>
      <c r="I891" s="442"/>
      <c r="J891" s="442">
        <v>3000000</v>
      </c>
      <c r="K891" s="471">
        <v>0</v>
      </c>
      <c r="L891" s="442">
        <v>2417614.7200000002</v>
      </c>
      <c r="M891" s="378">
        <f>J891-L891</f>
        <v>582385.2799999998</v>
      </c>
      <c r="N891" s="378"/>
      <c r="O891" s="405"/>
      <c r="P891" s="406" t="s">
        <v>2477</v>
      </c>
      <c r="Q891" s="371"/>
    </row>
    <row r="892" spans="1:17" ht="39.950000000000003" customHeight="1">
      <c r="A892">
        <f t="shared" si="56"/>
        <v>1</v>
      </c>
      <c r="B892" s="362">
        <v>2014</v>
      </c>
      <c r="C892" s="362">
        <v>2018</v>
      </c>
      <c r="D892" s="423"/>
      <c r="E892" s="433" t="s">
        <v>2478</v>
      </c>
      <c r="F892" s="387" t="s">
        <v>2479</v>
      </c>
      <c r="G892" s="387" t="s">
        <v>2480</v>
      </c>
      <c r="H892" s="361" t="s">
        <v>2446</v>
      </c>
      <c r="I892" s="444">
        <v>3890034</v>
      </c>
      <c r="J892" s="444">
        <f>J893+J894</f>
        <v>2691528</v>
      </c>
      <c r="K892" s="470">
        <f>I892*15/100</f>
        <v>583505.1</v>
      </c>
      <c r="L892" s="367">
        <f>L893+L894</f>
        <v>2112100.4899999998</v>
      </c>
      <c r="M892" s="363">
        <f>J892-L892</f>
        <v>579427.51000000024</v>
      </c>
      <c r="N892" s="372">
        <f>I892-J892</f>
        <v>1198506</v>
      </c>
      <c r="O892" s="405"/>
      <c r="P892" s="406"/>
      <c r="Q892" s="371"/>
    </row>
    <row r="893" spans="1:17" ht="39.950000000000003" customHeight="1">
      <c r="A893">
        <f t="shared" si="56"/>
        <v>0</v>
      </c>
      <c r="B893" s="362"/>
      <c r="C893" s="362"/>
      <c r="D893" s="423" t="s">
        <v>2481</v>
      </c>
      <c r="E893" s="433"/>
      <c r="F893" s="389" t="s">
        <v>176</v>
      </c>
      <c r="G893" s="389" t="s">
        <v>2480</v>
      </c>
      <c r="H893" s="377" t="s">
        <v>2446</v>
      </c>
      <c r="I893" s="446"/>
      <c r="J893" s="446">
        <v>1000000</v>
      </c>
      <c r="K893" s="471">
        <v>0</v>
      </c>
      <c r="L893" s="445">
        <v>995717.59</v>
      </c>
      <c r="M893" s="378">
        <f>J893-L893</f>
        <v>4282.4100000000326</v>
      </c>
      <c r="N893" s="407"/>
      <c r="O893" s="405"/>
      <c r="P893" s="366"/>
      <c r="Q893" s="371"/>
    </row>
    <row r="894" spans="1:17" ht="39.950000000000003" customHeight="1">
      <c r="A894">
        <f t="shared" si="56"/>
        <v>0</v>
      </c>
      <c r="B894" s="362"/>
      <c r="C894" s="362"/>
      <c r="D894" s="423" t="s">
        <v>2482</v>
      </c>
      <c r="E894" s="433"/>
      <c r="F894" s="389" t="s">
        <v>177</v>
      </c>
      <c r="G894" s="389" t="s">
        <v>2480</v>
      </c>
      <c r="H894" s="377" t="s">
        <v>2446</v>
      </c>
      <c r="I894" s="446"/>
      <c r="J894" s="446">
        <v>1691528</v>
      </c>
      <c r="K894" s="471">
        <v>0</v>
      </c>
      <c r="L894" s="445">
        <v>1116382.8999999999</v>
      </c>
      <c r="M894" s="378">
        <f>J894-L894</f>
        <v>575145.10000000009</v>
      </c>
      <c r="N894" s="407"/>
      <c r="O894" s="405"/>
      <c r="P894" s="406" t="s">
        <v>2483</v>
      </c>
      <c r="Q894" s="371"/>
    </row>
    <row r="895" spans="1:17" ht="39.950000000000003" customHeight="1">
      <c r="A895">
        <f t="shared" si="56"/>
        <v>1</v>
      </c>
      <c r="B895" s="362">
        <v>2014</v>
      </c>
      <c r="C895" s="362">
        <v>2014</v>
      </c>
      <c r="D895" s="423"/>
      <c r="E895" s="433" t="s">
        <v>2484</v>
      </c>
      <c r="F895" s="387" t="s">
        <v>2485</v>
      </c>
      <c r="G895" s="387" t="s">
        <v>2486</v>
      </c>
      <c r="H895" s="361" t="s">
        <v>2446</v>
      </c>
      <c r="I895" s="444">
        <v>2499999.2000000002</v>
      </c>
      <c r="J895" s="444">
        <f>J896+J897</f>
        <v>2304674</v>
      </c>
      <c r="K895" s="477">
        <f>I895*15/100</f>
        <v>374999.88</v>
      </c>
      <c r="L895" s="369">
        <f>L896+L897</f>
        <v>1860547.8900000001</v>
      </c>
      <c r="M895" s="372">
        <f>J895-L895</f>
        <v>444126.10999999987</v>
      </c>
      <c r="N895" s="372">
        <f>I895-J895</f>
        <v>195325.20000000019</v>
      </c>
      <c r="O895" s="405"/>
      <c r="P895" s="366"/>
      <c r="Q895" s="371"/>
    </row>
    <row r="896" spans="1:17" ht="39.950000000000003" customHeight="1">
      <c r="A896">
        <f t="shared" si="56"/>
        <v>0</v>
      </c>
      <c r="D896" s="423" t="s">
        <v>2487</v>
      </c>
      <c r="E896" s="433"/>
      <c r="F896" s="389" t="s">
        <v>176</v>
      </c>
      <c r="G896" s="389" t="s">
        <v>2486</v>
      </c>
      <c r="H896" s="377" t="s">
        <v>2446</v>
      </c>
      <c r="I896" s="446"/>
      <c r="J896" s="446">
        <v>1000000</v>
      </c>
      <c r="K896" s="478">
        <v>0</v>
      </c>
      <c r="L896" s="442">
        <v>1000000</v>
      </c>
      <c r="M896" s="379"/>
      <c r="N896" s="407"/>
      <c r="O896" s="405"/>
      <c r="P896" s="366"/>
      <c r="Q896" s="371"/>
    </row>
    <row r="897" spans="1:17" ht="39.950000000000003" customHeight="1">
      <c r="A897">
        <f t="shared" si="56"/>
        <v>0</v>
      </c>
      <c r="B897" s="362"/>
      <c r="C897" s="362"/>
      <c r="D897" s="423" t="s">
        <v>2488</v>
      </c>
      <c r="E897" s="433"/>
      <c r="F897" s="389" t="s">
        <v>177</v>
      </c>
      <c r="G897" s="389" t="s">
        <v>2486</v>
      </c>
      <c r="H897" s="377" t="s">
        <v>2446</v>
      </c>
      <c r="I897" s="446"/>
      <c r="J897" s="446">
        <v>1304674</v>
      </c>
      <c r="K897" s="478">
        <v>0</v>
      </c>
      <c r="L897" s="442">
        <v>860547.89</v>
      </c>
      <c r="M897" s="379"/>
      <c r="N897" s="407"/>
      <c r="O897" s="405"/>
      <c r="P897" s="406" t="s">
        <v>1918</v>
      </c>
      <c r="Q897" s="371"/>
    </row>
    <row r="898" spans="1:17" ht="39.950000000000003" customHeight="1">
      <c r="A898">
        <f t="shared" si="56"/>
        <v>1</v>
      </c>
      <c r="B898" s="362">
        <v>2014</v>
      </c>
      <c r="C898" s="362">
        <v>2015</v>
      </c>
      <c r="D898" s="419"/>
      <c r="E898" s="431" t="s">
        <v>1474</v>
      </c>
      <c r="F898" s="361" t="s">
        <v>2489</v>
      </c>
      <c r="G898" s="361" t="s">
        <v>84</v>
      </c>
      <c r="H898" s="361" t="s">
        <v>1398</v>
      </c>
      <c r="I898" s="438">
        <v>6130160</v>
      </c>
      <c r="J898" s="367">
        <v>4000000</v>
      </c>
      <c r="K898" s="470">
        <v>919524</v>
      </c>
      <c r="L898" s="367">
        <v>3367339.09</v>
      </c>
      <c r="M898" s="363">
        <v>632660.91000000015</v>
      </c>
      <c r="N898" s="372">
        <v>2130160</v>
      </c>
      <c r="O898" s="405" t="s">
        <v>2490</v>
      </c>
      <c r="P898" s="406"/>
      <c r="Q898" s="376" t="s">
        <v>2491</v>
      </c>
    </row>
    <row r="899" spans="1:17" ht="39.950000000000003" customHeight="1">
      <c r="A899">
        <f t="shared" si="56"/>
        <v>0</v>
      </c>
      <c r="B899" s="362"/>
      <c r="C899" s="362"/>
      <c r="D899" s="422" t="s">
        <v>342</v>
      </c>
      <c r="E899" s="431"/>
      <c r="F899" s="377" t="s">
        <v>176</v>
      </c>
      <c r="G899" s="377" t="s">
        <v>84</v>
      </c>
      <c r="H899" s="377" t="s">
        <v>1398</v>
      </c>
      <c r="I899" s="439"/>
      <c r="J899" s="442">
        <v>1000000</v>
      </c>
      <c r="K899" s="471">
        <v>0</v>
      </c>
      <c r="L899" s="442">
        <v>1000000</v>
      </c>
      <c r="M899" s="378">
        <v>0</v>
      </c>
      <c r="N899" s="379"/>
      <c r="O899" s="405"/>
      <c r="P899" s="366"/>
      <c r="Q899" s="371"/>
    </row>
    <row r="900" spans="1:17" ht="39.950000000000003" customHeight="1">
      <c r="A900">
        <f t="shared" ref="A900:A963" si="57">IF(B900&lt;&gt;0,1,0)</f>
        <v>0</v>
      </c>
      <c r="B900" s="362"/>
      <c r="C900" s="362"/>
      <c r="D900" s="422" t="s">
        <v>124</v>
      </c>
      <c r="E900" s="431"/>
      <c r="F900" s="377" t="s">
        <v>177</v>
      </c>
      <c r="G900" s="377" t="s">
        <v>84</v>
      </c>
      <c r="H900" s="377" t="s">
        <v>1398</v>
      </c>
      <c r="I900" s="439"/>
      <c r="J900" s="442">
        <v>1000000</v>
      </c>
      <c r="K900" s="471">
        <v>0</v>
      </c>
      <c r="L900" s="442">
        <v>1000000</v>
      </c>
      <c r="M900" s="378">
        <v>0</v>
      </c>
      <c r="N900" s="379"/>
      <c r="O900" s="405"/>
      <c r="P900" s="366"/>
      <c r="Q900" s="371"/>
    </row>
    <row r="901" spans="1:17" ht="39.950000000000003" customHeight="1">
      <c r="A901">
        <f t="shared" si="57"/>
        <v>0</v>
      </c>
      <c r="B901" s="362"/>
      <c r="C901" s="362"/>
      <c r="D901" s="422" t="s">
        <v>343</v>
      </c>
      <c r="E901" s="431"/>
      <c r="F901" s="377" t="s">
        <v>178</v>
      </c>
      <c r="G901" s="377" t="s">
        <v>84</v>
      </c>
      <c r="H901" s="377" t="s">
        <v>1398</v>
      </c>
      <c r="I901" s="439"/>
      <c r="J901" s="442">
        <v>2000000</v>
      </c>
      <c r="K901" s="471">
        <v>0</v>
      </c>
      <c r="L901" s="442">
        <v>1367339.09</v>
      </c>
      <c r="M901" s="378">
        <v>632660.90999999992</v>
      </c>
      <c r="N901" s="379"/>
      <c r="O901" s="405"/>
      <c r="P901" s="375" t="s">
        <v>2492</v>
      </c>
      <c r="Q901" s="371"/>
    </row>
    <row r="902" spans="1:17" ht="39.950000000000003" customHeight="1">
      <c r="A902">
        <f t="shared" si="57"/>
        <v>1</v>
      </c>
      <c r="B902" s="362">
        <v>2018</v>
      </c>
      <c r="C902" s="362">
        <v>2018</v>
      </c>
      <c r="D902" s="422"/>
      <c r="E902" s="432" t="s">
        <v>2493</v>
      </c>
      <c r="F902" s="361" t="s">
        <v>2494</v>
      </c>
      <c r="G902" s="361" t="s">
        <v>2495</v>
      </c>
      <c r="H902" s="361" t="s">
        <v>1398</v>
      </c>
      <c r="I902" s="369">
        <v>3463140</v>
      </c>
      <c r="J902" s="369">
        <v>3000000</v>
      </c>
      <c r="K902" s="470">
        <v>519471</v>
      </c>
      <c r="L902" s="369">
        <v>0</v>
      </c>
      <c r="M902" s="363">
        <v>3000000</v>
      </c>
      <c r="N902" s="363">
        <f>I902-J902</f>
        <v>463140</v>
      </c>
      <c r="O902" s="405"/>
      <c r="P902" s="406"/>
      <c r="Q902" s="376" t="s">
        <v>2496</v>
      </c>
    </row>
    <row r="903" spans="1:17" ht="39.950000000000003" customHeight="1">
      <c r="A903">
        <f t="shared" si="57"/>
        <v>0</v>
      </c>
      <c r="B903" s="362"/>
      <c r="C903" s="362"/>
      <c r="D903" s="422" t="s">
        <v>2497</v>
      </c>
      <c r="E903" s="432"/>
      <c r="F903" s="377" t="s">
        <v>176</v>
      </c>
      <c r="G903" s="377" t="s">
        <v>2495</v>
      </c>
      <c r="H903" s="377" t="s">
        <v>1398</v>
      </c>
      <c r="I903" s="442"/>
      <c r="J903" s="442">
        <v>3000000</v>
      </c>
      <c r="K903" s="471">
        <v>0</v>
      </c>
      <c r="L903" s="442">
        <v>412801.86</v>
      </c>
      <c r="M903" s="378">
        <f>J903-L903</f>
        <v>2587198.14</v>
      </c>
      <c r="N903" s="363"/>
      <c r="O903" s="405"/>
      <c r="P903" s="406" t="s">
        <v>1918</v>
      </c>
      <c r="Q903" s="371"/>
    </row>
    <row r="904" spans="1:17" ht="39.950000000000003" customHeight="1">
      <c r="A904">
        <f t="shared" si="57"/>
        <v>1</v>
      </c>
      <c r="B904" s="362">
        <v>2014</v>
      </c>
      <c r="C904" s="362">
        <v>2016</v>
      </c>
      <c r="D904" s="422"/>
      <c r="E904" s="432" t="s">
        <v>1475</v>
      </c>
      <c r="F904" s="361" t="s">
        <v>809</v>
      </c>
      <c r="G904" s="387" t="s">
        <v>810</v>
      </c>
      <c r="H904" s="387" t="s">
        <v>1398</v>
      </c>
      <c r="I904" s="369">
        <v>10756595.439999999</v>
      </c>
      <c r="J904" s="369">
        <v>6500000</v>
      </c>
      <c r="K904" s="470">
        <v>1613489.3159999999</v>
      </c>
      <c r="L904" s="369">
        <v>6500000</v>
      </c>
      <c r="M904" s="363">
        <v>0</v>
      </c>
      <c r="N904" s="363">
        <v>4256595.4399999995</v>
      </c>
      <c r="O904" s="405" t="s">
        <v>2498</v>
      </c>
      <c r="P904" s="406"/>
      <c r="Q904" s="376" t="s">
        <v>2499</v>
      </c>
    </row>
    <row r="905" spans="1:17" ht="39.950000000000003" customHeight="1">
      <c r="A905">
        <f t="shared" si="57"/>
        <v>0</v>
      </c>
      <c r="B905" s="362"/>
      <c r="C905" s="362"/>
      <c r="D905" s="422" t="s">
        <v>811</v>
      </c>
      <c r="E905" s="432"/>
      <c r="F905" s="377" t="s">
        <v>176</v>
      </c>
      <c r="G905" s="389" t="s">
        <v>810</v>
      </c>
      <c r="H905" s="389" t="s">
        <v>1398</v>
      </c>
      <c r="I905" s="442"/>
      <c r="J905" s="442">
        <v>500000</v>
      </c>
      <c r="K905" s="471">
        <v>0</v>
      </c>
      <c r="L905" s="442">
        <v>500000</v>
      </c>
      <c r="M905" s="378">
        <v>0</v>
      </c>
      <c r="N905" s="363"/>
      <c r="O905" s="405"/>
      <c r="P905" s="366"/>
      <c r="Q905" s="371"/>
    </row>
    <row r="906" spans="1:17" ht="39.950000000000003" customHeight="1">
      <c r="A906">
        <f t="shared" si="57"/>
        <v>0</v>
      </c>
      <c r="B906" s="362"/>
      <c r="C906" s="362"/>
      <c r="D906" s="422" t="s">
        <v>812</v>
      </c>
      <c r="E906" s="432"/>
      <c r="F906" s="377" t="s">
        <v>177</v>
      </c>
      <c r="G906" s="389" t="s">
        <v>810</v>
      </c>
      <c r="H906" s="389" t="s">
        <v>1398</v>
      </c>
      <c r="I906" s="442"/>
      <c r="J906" s="442">
        <v>1000000</v>
      </c>
      <c r="K906" s="471">
        <v>0</v>
      </c>
      <c r="L906" s="442">
        <v>1000000</v>
      </c>
      <c r="M906" s="378">
        <v>0</v>
      </c>
      <c r="N906" s="363"/>
      <c r="O906" s="405"/>
      <c r="P906" s="366"/>
      <c r="Q906" s="371"/>
    </row>
    <row r="907" spans="1:17" ht="39.950000000000003" customHeight="1">
      <c r="A907">
        <f t="shared" si="57"/>
        <v>0</v>
      </c>
      <c r="B907" s="362"/>
      <c r="C907" s="362"/>
      <c r="D907" s="422" t="s">
        <v>813</v>
      </c>
      <c r="E907" s="432"/>
      <c r="F907" s="377" t="s">
        <v>178</v>
      </c>
      <c r="G907" s="389" t="s">
        <v>810</v>
      </c>
      <c r="H907" s="389" t="s">
        <v>1398</v>
      </c>
      <c r="I907" s="442"/>
      <c r="J907" s="442">
        <v>1000000</v>
      </c>
      <c r="K907" s="471">
        <v>0</v>
      </c>
      <c r="L907" s="442">
        <v>1000000</v>
      </c>
      <c r="M907" s="378">
        <v>0</v>
      </c>
      <c r="N907" s="363"/>
      <c r="O907" s="405"/>
      <c r="P907" s="366"/>
      <c r="Q907" s="371"/>
    </row>
    <row r="908" spans="1:17" ht="39.950000000000003" customHeight="1">
      <c r="A908">
        <f t="shared" si="57"/>
        <v>0</v>
      </c>
      <c r="B908" s="362"/>
      <c r="C908" s="362"/>
      <c r="D908" s="422" t="s">
        <v>1256</v>
      </c>
      <c r="E908" s="432"/>
      <c r="F908" s="377" t="s">
        <v>187</v>
      </c>
      <c r="G908" s="389" t="s">
        <v>810</v>
      </c>
      <c r="H908" s="389" t="s">
        <v>1398</v>
      </c>
      <c r="I908" s="442"/>
      <c r="J908" s="442">
        <v>2000000</v>
      </c>
      <c r="K908" s="471">
        <v>0</v>
      </c>
      <c r="L908" s="442">
        <v>2000000</v>
      </c>
      <c r="M908" s="378">
        <v>0</v>
      </c>
      <c r="N908" s="363"/>
      <c r="O908" s="405"/>
      <c r="P908" s="366"/>
      <c r="Q908" s="371"/>
    </row>
    <row r="909" spans="1:17" ht="39.950000000000003" customHeight="1">
      <c r="A909">
        <f t="shared" si="57"/>
        <v>0</v>
      </c>
      <c r="B909" s="362"/>
      <c r="C909" s="362"/>
      <c r="D909" s="422" t="s">
        <v>814</v>
      </c>
      <c r="E909" s="432"/>
      <c r="F909" s="377" t="s">
        <v>236</v>
      </c>
      <c r="G909" s="389" t="s">
        <v>810</v>
      </c>
      <c r="H909" s="389" t="s">
        <v>1398</v>
      </c>
      <c r="I909" s="442"/>
      <c r="J909" s="442">
        <v>2000000</v>
      </c>
      <c r="K909" s="471">
        <v>0</v>
      </c>
      <c r="L909" s="442">
        <v>2000000</v>
      </c>
      <c r="M909" s="378">
        <v>0</v>
      </c>
      <c r="N909" s="363"/>
      <c r="O909" s="405"/>
      <c r="P909" s="366"/>
      <c r="Q909" s="371"/>
    </row>
    <row r="910" spans="1:17" ht="39.950000000000003" customHeight="1">
      <c r="A910">
        <f t="shared" si="57"/>
        <v>1</v>
      </c>
      <c r="B910" s="362">
        <v>2015</v>
      </c>
      <c r="C910" s="362">
        <v>2018</v>
      </c>
      <c r="D910" s="422"/>
      <c r="E910" s="432" t="s">
        <v>1476</v>
      </c>
      <c r="F910" s="361" t="s">
        <v>1144</v>
      </c>
      <c r="G910" s="361" t="s">
        <v>1145</v>
      </c>
      <c r="H910" s="361" t="s">
        <v>1398</v>
      </c>
      <c r="I910" s="369">
        <v>5165292</v>
      </c>
      <c r="J910" s="369">
        <f>J911+J912+J913</f>
        <v>4582569</v>
      </c>
      <c r="K910" s="470">
        <f>I910*15/100</f>
        <v>774793.8</v>
      </c>
      <c r="L910" s="369">
        <f>L911+L912+L913</f>
        <v>3898610.2800000003</v>
      </c>
      <c r="M910" s="363">
        <f>J910-L910</f>
        <v>683958.71999999974</v>
      </c>
      <c r="N910" s="363">
        <v>582723</v>
      </c>
      <c r="O910" s="405" t="s">
        <v>2500</v>
      </c>
      <c r="P910" s="406"/>
      <c r="Q910" s="376" t="s">
        <v>2501</v>
      </c>
    </row>
    <row r="911" spans="1:17" ht="39.950000000000003" customHeight="1">
      <c r="A911">
        <f t="shared" si="57"/>
        <v>0</v>
      </c>
      <c r="B911" s="362"/>
      <c r="C911" s="362"/>
      <c r="D911" s="422" t="s">
        <v>1146</v>
      </c>
      <c r="E911" s="432"/>
      <c r="F911" s="377" t="s">
        <v>176</v>
      </c>
      <c r="G911" s="377" t="s">
        <v>1145</v>
      </c>
      <c r="H911" s="377" t="s">
        <v>1398</v>
      </c>
      <c r="I911" s="442"/>
      <c r="J911" s="442">
        <v>500000</v>
      </c>
      <c r="K911" s="471">
        <v>0</v>
      </c>
      <c r="L911" s="442">
        <v>500000</v>
      </c>
      <c r="M911" s="378">
        <v>0</v>
      </c>
      <c r="N911" s="378"/>
      <c r="O911" s="405"/>
      <c r="P911" s="366"/>
      <c r="Q911" s="371"/>
    </row>
    <row r="912" spans="1:17" ht="39.950000000000003" customHeight="1">
      <c r="A912">
        <f t="shared" si="57"/>
        <v>0</v>
      </c>
      <c r="B912" s="362"/>
      <c r="C912" s="362"/>
      <c r="D912" s="422" t="s">
        <v>1200</v>
      </c>
      <c r="E912" s="432"/>
      <c r="F912" s="377" t="s">
        <v>177</v>
      </c>
      <c r="G912" s="377" t="s">
        <v>1145</v>
      </c>
      <c r="H912" s="377" t="s">
        <v>1398</v>
      </c>
      <c r="I912" s="442"/>
      <c r="J912" s="442">
        <v>2000000</v>
      </c>
      <c r="K912" s="471">
        <v>0</v>
      </c>
      <c r="L912" s="442">
        <v>2000000</v>
      </c>
      <c r="M912" s="378">
        <v>0</v>
      </c>
      <c r="N912" s="378"/>
      <c r="O912" s="405"/>
      <c r="P912" s="366"/>
      <c r="Q912" s="371"/>
    </row>
    <row r="913" spans="1:17" ht="39.950000000000003" customHeight="1">
      <c r="A913">
        <f t="shared" si="57"/>
        <v>0</v>
      </c>
      <c r="B913" s="362"/>
      <c r="C913" s="362"/>
      <c r="D913" s="422" t="s">
        <v>2502</v>
      </c>
      <c r="E913" s="432"/>
      <c r="F913" s="377" t="s">
        <v>178</v>
      </c>
      <c r="G913" s="377" t="s">
        <v>1145</v>
      </c>
      <c r="H913" s="377" t="s">
        <v>1398</v>
      </c>
      <c r="I913" s="442"/>
      <c r="J913" s="442">
        <v>2082569</v>
      </c>
      <c r="K913" s="471">
        <v>0</v>
      </c>
      <c r="L913" s="442">
        <v>1398610.28</v>
      </c>
      <c r="M913" s="378">
        <f>J913-L913</f>
        <v>683958.72</v>
      </c>
      <c r="N913" s="378"/>
      <c r="O913" s="405"/>
      <c r="P913" s="375" t="s">
        <v>2503</v>
      </c>
      <c r="Q913" s="371"/>
    </row>
    <row r="914" spans="1:17" ht="39.950000000000003" customHeight="1">
      <c r="A914">
        <f t="shared" si="57"/>
        <v>1</v>
      </c>
      <c r="B914" s="362">
        <v>2016</v>
      </c>
      <c r="C914" s="362">
        <v>2016</v>
      </c>
      <c r="D914" s="422"/>
      <c r="E914" s="432" t="s">
        <v>2504</v>
      </c>
      <c r="F914" s="361" t="s">
        <v>655</v>
      </c>
      <c r="G914" s="361" t="s">
        <v>656</v>
      </c>
      <c r="H914" s="361" t="s">
        <v>2505</v>
      </c>
      <c r="I914" s="369">
        <v>16861830</v>
      </c>
      <c r="J914" s="369">
        <v>1000000</v>
      </c>
      <c r="K914" s="470">
        <v>2529274.5</v>
      </c>
      <c r="L914" s="369">
        <v>0</v>
      </c>
      <c r="M914" s="363">
        <v>1000000</v>
      </c>
      <c r="N914" s="363">
        <v>15861830</v>
      </c>
      <c r="O914" s="405"/>
      <c r="P914" s="366"/>
      <c r="Q914" s="376" t="s">
        <v>1782</v>
      </c>
    </row>
    <row r="915" spans="1:17" ht="39.950000000000003" customHeight="1">
      <c r="A915">
        <f t="shared" si="57"/>
        <v>0</v>
      </c>
      <c r="B915" s="362"/>
      <c r="C915" s="362"/>
      <c r="D915" s="422" t="s">
        <v>1298</v>
      </c>
      <c r="E915" s="432"/>
      <c r="F915" s="377" t="s">
        <v>176</v>
      </c>
      <c r="G915" s="377" t="s">
        <v>656</v>
      </c>
      <c r="H915" s="377" t="s">
        <v>2505</v>
      </c>
      <c r="I915" s="442"/>
      <c r="J915" s="442">
        <v>1000000</v>
      </c>
      <c r="K915" s="471">
        <v>0</v>
      </c>
      <c r="L915" s="442">
        <v>0</v>
      </c>
      <c r="M915" s="378">
        <v>1000000</v>
      </c>
      <c r="N915" s="363"/>
      <c r="O915" s="405"/>
      <c r="P915" s="375" t="s">
        <v>2506</v>
      </c>
      <c r="Q915" s="371"/>
    </row>
    <row r="916" spans="1:17" ht="39.950000000000003" customHeight="1">
      <c r="A916">
        <f t="shared" si="57"/>
        <v>1</v>
      </c>
      <c r="B916" s="362">
        <v>2016</v>
      </c>
      <c r="C916" s="362">
        <v>2016</v>
      </c>
      <c r="D916" s="422"/>
      <c r="E916" s="432" t="s">
        <v>1619</v>
      </c>
      <c r="F916" s="361" t="s">
        <v>657</v>
      </c>
      <c r="G916" s="361" t="s">
        <v>658</v>
      </c>
      <c r="H916" s="361" t="s">
        <v>2505</v>
      </c>
      <c r="I916" s="369">
        <v>17365990</v>
      </c>
      <c r="J916" s="369">
        <v>1000000</v>
      </c>
      <c r="K916" s="470">
        <v>2604898.5</v>
      </c>
      <c r="L916" s="369">
        <v>890404.42</v>
      </c>
      <c r="M916" s="363">
        <v>109595.57999999996</v>
      </c>
      <c r="N916" s="363">
        <v>16365990</v>
      </c>
      <c r="O916" s="405"/>
      <c r="P916" s="375" t="s">
        <v>2015</v>
      </c>
      <c r="Q916" s="376" t="s">
        <v>1782</v>
      </c>
    </row>
    <row r="917" spans="1:17" ht="39.950000000000003" customHeight="1">
      <c r="A917">
        <f t="shared" si="57"/>
        <v>0</v>
      </c>
      <c r="B917" s="362"/>
      <c r="C917" s="362"/>
      <c r="D917" s="422" t="s">
        <v>1296</v>
      </c>
      <c r="E917" s="432"/>
      <c r="F917" s="377" t="s">
        <v>176</v>
      </c>
      <c r="G917" s="377" t="s">
        <v>658</v>
      </c>
      <c r="H917" s="377" t="s">
        <v>2505</v>
      </c>
      <c r="I917" s="442"/>
      <c r="J917" s="442">
        <v>1000000</v>
      </c>
      <c r="K917" s="471">
        <v>0</v>
      </c>
      <c r="L917" s="442">
        <v>890404.42</v>
      </c>
      <c r="M917" s="378">
        <v>109595.57999999996</v>
      </c>
      <c r="N917" s="363"/>
      <c r="O917" s="405"/>
      <c r="P917" s="375" t="s">
        <v>2507</v>
      </c>
      <c r="Q917" s="371"/>
    </row>
    <row r="918" spans="1:17" ht="39.950000000000003" customHeight="1">
      <c r="A918">
        <f t="shared" si="57"/>
        <v>1</v>
      </c>
      <c r="B918" s="362">
        <v>2016</v>
      </c>
      <c r="C918" s="362">
        <v>2016</v>
      </c>
      <c r="D918" s="422"/>
      <c r="E918" s="432" t="s">
        <v>1620</v>
      </c>
      <c r="F918" s="361" t="s">
        <v>662</v>
      </c>
      <c r="G918" s="361" t="s">
        <v>663</v>
      </c>
      <c r="H918" s="361" t="s">
        <v>2505</v>
      </c>
      <c r="I918" s="369">
        <v>32679590</v>
      </c>
      <c r="J918" s="369">
        <v>1000000</v>
      </c>
      <c r="K918" s="470">
        <v>4901938.5</v>
      </c>
      <c r="L918" s="369">
        <v>1000000</v>
      </c>
      <c r="M918" s="363">
        <v>0</v>
      </c>
      <c r="N918" s="363">
        <v>31679590</v>
      </c>
      <c r="O918" s="405"/>
      <c r="P918" s="375" t="s">
        <v>2508</v>
      </c>
      <c r="Q918" s="376" t="s">
        <v>2509</v>
      </c>
    </row>
    <row r="919" spans="1:17" ht="39.950000000000003" customHeight="1">
      <c r="A919">
        <f t="shared" si="57"/>
        <v>0</v>
      </c>
      <c r="B919" s="362"/>
      <c r="C919" s="362"/>
      <c r="D919" s="422" t="s">
        <v>1295</v>
      </c>
      <c r="E919" s="432"/>
      <c r="F919" s="377" t="s">
        <v>176</v>
      </c>
      <c r="G919" s="377" t="s">
        <v>663</v>
      </c>
      <c r="H919" s="377" t="s">
        <v>2505</v>
      </c>
      <c r="I919" s="442"/>
      <c r="J919" s="442">
        <v>1000000</v>
      </c>
      <c r="K919" s="471">
        <v>0</v>
      </c>
      <c r="L919" s="442">
        <v>1000000</v>
      </c>
      <c r="M919" s="378">
        <v>0</v>
      </c>
      <c r="N919" s="363"/>
      <c r="O919" s="405"/>
      <c r="P919" s="366"/>
      <c r="Q919" s="371"/>
    </row>
    <row r="920" spans="1:17" ht="39.950000000000003" customHeight="1">
      <c r="A920">
        <f t="shared" si="57"/>
        <v>1</v>
      </c>
      <c r="B920" s="362">
        <v>2016</v>
      </c>
      <c r="C920" s="362">
        <v>2019</v>
      </c>
      <c r="D920" s="422"/>
      <c r="E920" s="432" t="s">
        <v>1621</v>
      </c>
      <c r="F920" s="361" t="s">
        <v>674</v>
      </c>
      <c r="G920" s="361" t="s">
        <v>675</v>
      </c>
      <c r="H920" s="361" t="s">
        <v>2505</v>
      </c>
      <c r="I920" s="369">
        <v>14784280</v>
      </c>
      <c r="J920" s="369">
        <f>J921+J922</f>
        <v>6000000</v>
      </c>
      <c r="K920" s="470">
        <f>I920*15/100</f>
        <v>2217642</v>
      </c>
      <c r="L920" s="369">
        <f>L921+L922</f>
        <v>1000000</v>
      </c>
      <c r="M920" s="363">
        <f>J920-L920</f>
        <v>5000000</v>
      </c>
      <c r="N920" s="363">
        <f>I920-J920</f>
        <v>8784280</v>
      </c>
      <c r="O920" s="405"/>
      <c r="P920" s="375"/>
      <c r="Q920" s="371"/>
    </row>
    <row r="921" spans="1:17" ht="39.950000000000003" customHeight="1">
      <c r="A921">
        <f t="shared" si="57"/>
        <v>0</v>
      </c>
      <c r="B921" s="362"/>
      <c r="C921" s="362"/>
      <c r="D921" s="422" t="s">
        <v>1292</v>
      </c>
      <c r="E921" s="432"/>
      <c r="F921" s="377" t="s">
        <v>176</v>
      </c>
      <c r="G921" s="377" t="s">
        <v>675</v>
      </c>
      <c r="H921" s="377" t="s">
        <v>2505</v>
      </c>
      <c r="I921" s="442"/>
      <c r="J921" s="442">
        <v>1000000</v>
      </c>
      <c r="K921" s="471">
        <v>0</v>
      </c>
      <c r="L921" s="442">
        <v>1000000</v>
      </c>
      <c r="M921" s="378">
        <v>0</v>
      </c>
      <c r="N921" s="363"/>
      <c r="O921" s="405"/>
      <c r="P921" s="366"/>
      <c r="Q921" s="371"/>
    </row>
    <row r="922" spans="1:17" ht="39.950000000000003" customHeight="1">
      <c r="A922">
        <f t="shared" si="57"/>
        <v>0</v>
      </c>
      <c r="B922" s="362"/>
      <c r="C922" s="362"/>
      <c r="D922" s="422" t="s">
        <v>2510</v>
      </c>
      <c r="E922" s="432"/>
      <c r="F922" s="377" t="s">
        <v>177</v>
      </c>
      <c r="G922" s="377" t="s">
        <v>675</v>
      </c>
      <c r="H922" s="377" t="s">
        <v>2505</v>
      </c>
      <c r="I922" s="442"/>
      <c r="J922" s="442">
        <v>5000000</v>
      </c>
      <c r="K922" s="471">
        <v>0</v>
      </c>
      <c r="L922" s="442">
        <v>0</v>
      </c>
      <c r="M922" s="378">
        <f>J922-L922</f>
        <v>5000000</v>
      </c>
      <c r="N922" s="363"/>
      <c r="O922" s="405"/>
      <c r="P922" s="366"/>
      <c r="Q922" s="371"/>
    </row>
    <row r="923" spans="1:17" ht="39.950000000000003" customHeight="1">
      <c r="A923">
        <f t="shared" si="57"/>
        <v>1</v>
      </c>
      <c r="B923" s="362">
        <v>2015</v>
      </c>
      <c r="C923" s="362">
        <v>2019</v>
      </c>
      <c r="D923" s="422"/>
      <c r="E923" s="432" t="s">
        <v>1622</v>
      </c>
      <c r="F923" s="361" t="s">
        <v>2511</v>
      </c>
      <c r="G923" s="361" t="s">
        <v>753</v>
      </c>
      <c r="H923" s="361" t="s">
        <v>2505</v>
      </c>
      <c r="I923" s="369">
        <v>33595903.18</v>
      </c>
      <c r="J923" s="369">
        <f>J924+J925+J926+J927+J928</f>
        <v>12000000</v>
      </c>
      <c r="K923" s="470">
        <f>I923*15/100</f>
        <v>5039385.477</v>
      </c>
      <c r="L923" s="369">
        <f>L924+L925+L926+L927+L928</f>
        <v>6765286.8300000001</v>
      </c>
      <c r="M923" s="363">
        <f>J923-L923</f>
        <v>5234713.17</v>
      </c>
      <c r="N923" s="363">
        <f>I923-J923</f>
        <v>21595903.18</v>
      </c>
      <c r="O923" s="405"/>
      <c r="P923" s="375"/>
      <c r="Q923" s="371"/>
    </row>
    <row r="924" spans="1:17" ht="39.950000000000003" customHeight="1">
      <c r="A924">
        <f t="shared" si="57"/>
        <v>0</v>
      </c>
      <c r="B924" s="362"/>
      <c r="C924" s="362"/>
      <c r="D924" s="422" t="s">
        <v>754</v>
      </c>
      <c r="E924" s="432"/>
      <c r="F924" s="377" t="s">
        <v>176</v>
      </c>
      <c r="G924" s="377" t="s">
        <v>753</v>
      </c>
      <c r="H924" s="377" t="s">
        <v>2505</v>
      </c>
      <c r="I924" s="442"/>
      <c r="J924" s="442">
        <v>1000000</v>
      </c>
      <c r="K924" s="471">
        <v>0</v>
      </c>
      <c r="L924" s="442">
        <v>1000000</v>
      </c>
      <c r="M924" s="378">
        <v>0</v>
      </c>
      <c r="N924" s="378"/>
      <c r="O924" s="405"/>
      <c r="P924" s="366"/>
      <c r="Q924" s="371"/>
    </row>
    <row r="925" spans="1:17" ht="39.950000000000003" customHeight="1">
      <c r="A925">
        <f t="shared" si="57"/>
        <v>0</v>
      </c>
      <c r="B925" s="362"/>
      <c r="C925" s="362"/>
      <c r="D925" s="422" t="s">
        <v>755</v>
      </c>
      <c r="E925" s="432"/>
      <c r="F925" s="377" t="s">
        <v>177</v>
      </c>
      <c r="G925" s="377" t="s">
        <v>753</v>
      </c>
      <c r="H925" s="377" t="s">
        <v>2505</v>
      </c>
      <c r="I925" s="442"/>
      <c r="J925" s="442">
        <v>2000000</v>
      </c>
      <c r="K925" s="471">
        <v>0</v>
      </c>
      <c r="L925" s="442">
        <v>2000000</v>
      </c>
      <c r="M925" s="378">
        <v>0</v>
      </c>
      <c r="N925" s="378"/>
      <c r="O925" s="405"/>
      <c r="P925" s="366"/>
      <c r="Q925" s="371"/>
    </row>
    <row r="926" spans="1:17" ht="39.950000000000003" customHeight="1">
      <c r="A926">
        <f t="shared" si="57"/>
        <v>0</v>
      </c>
      <c r="B926" s="362"/>
      <c r="C926" s="362"/>
      <c r="D926" s="422" t="s">
        <v>1263</v>
      </c>
      <c r="E926" s="432"/>
      <c r="F926" s="377" t="s">
        <v>178</v>
      </c>
      <c r="G926" s="377" t="s">
        <v>753</v>
      </c>
      <c r="H926" s="377" t="s">
        <v>2505</v>
      </c>
      <c r="I926" s="442"/>
      <c r="J926" s="442">
        <v>2000000</v>
      </c>
      <c r="K926" s="471">
        <v>0</v>
      </c>
      <c r="L926" s="442">
        <f>1647058.82+352941.18</f>
        <v>2000000</v>
      </c>
      <c r="M926" s="378"/>
      <c r="N926" s="378"/>
      <c r="O926" s="405"/>
      <c r="P926" s="375" t="s">
        <v>2512</v>
      </c>
      <c r="Q926" s="371"/>
    </row>
    <row r="927" spans="1:17" ht="39.950000000000003" customHeight="1">
      <c r="A927">
        <f t="shared" si="57"/>
        <v>0</v>
      </c>
      <c r="B927" s="362"/>
      <c r="C927" s="362"/>
      <c r="D927" s="422" t="s">
        <v>756</v>
      </c>
      <c r="E927" s="432"/>
      <c r="F927" s="377" t="s">
        <v>187</v>
      </c>
      <c r="G927" s="377" t="s">
        <v>753</v>
      </c>
      <c r="H927" s="377" t="s">
        <v>2505</v>
      </c>
      <c r="I927" s="442"/>
      <c r="J927" s="442">
        <v>2000000</v>
      </c>
      <c r="K927" s="471">
        <v>0</v>
      </c>
      <c r="L927" s="442">
        <v>1765286.83</v>
      </c>
      <c r="M927" s="378">
        <v>234713.16999999993</v>
      </c>
      <c r="N927" s="378"/>
      <c r="O927" s="405"/>
      <c r="P927" s="375" t="s">
        <v>2512</v>
      </c>
      <c r="Q927" s="371"/>
    </row>
    <row r="928" spans="1:17" ht="39.950000000000003" customHeight="1">
      <c r="A928">
        <f t="shared" si="57"/>
        <v>0</v>
      </c>
      <c r="B928" s="362"/>
      <c r="C928" s="362"/>
      <c r="D928" s="422" t="s">
        <v>2513</v>
      </c>
      <c r="E928" s="432"/>
      <c r="F928" s="377" t="s">
        <v>236</v>
      </c>
      <c r="G928" s="377" t="s">
        <v>753</v>
      </c>
      <c r="H928" s="377" t="s">
        <v>2505</v>
      </c>
      <c r="I928" s="442"/>
      <c r="J928" s="442">
        <v>5000000</v>
      </c>
      <c r="K928" s="471">
        <v>0</v>
      </c>
      <c r="L928" s="442">
        <v>0</v>
      </c>
      <c r="M928" s="378">
        <f>J928-L928</f>
        <v>5000000</v>
      </c>
      <c r="N928" s="378"/>
      <c r="O928" s="405"/>
      <c r="P928" s="375"/>
      <c r="Q928" s="371"/>
    </row>
    <row r="929" spans="1:17" ht="39.950000000000003" customHeight="1">
      <c r="A929">
        <f t="shared" si="57"/>
        <v>1</v>
      </c>
      <c r="B929" s="362">
        <v>2015</v>
      </c>
      <c r="C929" s="362">
        <v>2016</v>
      </c>
      <c r="D929" s="422"/>
      <c r="E929" s="432" t="s">
        <v>1623</v>
      </c>
      <c r="F929" s="361" t="s">
        <v>860</v>
      </c>
      <c r="G929" s="361" t="s">
        <v>861</v>
      </c>
      <c r="H929" s="361" t="s">
        <v>2505</v>
      </c>
      <c r="I929" s="369">
        <v>5079182</v>
      </c>
      <c r="J929" s="369">
        <v>4474593</v>
      </c>
      <c r="K929" s="470">
        <v>761877.3</v>
      </c>
      <c r="L929" s="369">
        <v>3649619.41</v>
      </c>
      <c r="M929" s="363">
        <v>824973.58999999985</v>
      </c>
      <c r="N929" s="363">
        <v>604589</v>
      </c>
      <c r="O929" s="405"/>
      <c r="P929" s="366"/>
      <c r="Q929" s="376" t="s">
        <v>1778</v>
      </c>
    </row>
    <row r="930" spans="1:17" ht="39.950000000000003" customHeight="1">
      <c r="A930">
        <f t="shared" si="57"/>
        <v>0</v>
      </c>
      <c r="D930" s="422" t="s">
        <v>862</v>
      </c>
      <c r="E930" s="432"/>
      <c r="F930" s="377" t="s">
        <v>176</v>
      </c>
      <c r="G930" s="377" t="s">
        <v>861</v>
      </c>
      <c r="H930" s="377" t="s">
        <v>2505</v>
      </c>
      <c r="I930" s="442"/>
      <c r="J930" s="442">
        <v>1000000</v>
      </c>
      <c r="K930" s="471">
        <v>0</v>
      </c>
      <c r="L930" s="442">
        <v>1000000</v>
      </c>
      <c r="M930" s="378">
        <v>0</v>
      </c>
      <c r="N930" s="378"/>
      <c r="O930" s="405"/>
      <c r="P930" s="366"/>
      <c r="Q930" s="371"/>
    </row>
    <row r="931" spans="1:17" ht="39.950000000000003" customHeight="1">
      <c r="A931">
        <f t="shared" si="57"/>
        <v>0</v>
      </c>
      <c r="B931" s="362"/>
      <c r="C931" s="362"/>
      <c r="D931" s="422" t="s">
        <v>1246</v>
      </c>
      <c r="E931" s="432"/>
      <c r="F931" s="377" t="s">
        <v>177</v>
      </c>
      <c r="G931" s="377" t="s">
        <v>861</v>
      </c>
      <c r="H931" s="377" t="s">
        <v>2505</v>
      </c>
      <c r="I931" s="442"/>
      <c r="J931" s="442">
        <v>1000000</v>
      </c>
      <c r="K931" s="471">
        <v>0</v>
      </c>
      <c r="L931" s="442">
        <v>1000000</v>
      </c>
      <c r="M931" s="378">
        <v>0</v>
      </c>
      <c r="N931" s="378"/>
      <c r="O931" s="405"/>
      <c r="P931" s="366"/>
      <c r="Q931" s="371"/>
    </row>
    <row r="932" spans="1:17" ht="39.950000000000003" customHeight="1">
      <c r="A932">
        <f t="shared" si="57"/>
        <v>0</v>
      </c>
      <c r="B932" s="362"/>
      <c r="C932" s="362"/>
      <c r="D932" s="422" t="s">
        <v>863</v>
      </c>
      <c r="E932" s="432"/>
      <c r="F932" s="377" t="s">
        <v>178</v>
      </c>
      <c r="G932" s="377" t="s">
        <v>861</v>
      </c>
      <c r="H932" s="377" t="s">
        <v>2505</v>
      </c>
      <c r="I932" s="442"/>
      <c r="J932" s="442">
        <v>2474593</v>
      </c>
      <c r="K932" s="471">
        <v>0</v>
      </c>
      <c r="L932" s="442" t="s">
        <v>2514</v>
      </c>
      <c r="M932" s="378"/>
      <c r="N932" s="378"/>
      <c r="O932" s="405"/>
      <c r="P932" s="375" t="s">
        <v>2515</v>
      </c>
      <c r="Q932" s="371"/>
    </row>
    <row r="933" spans="1:17" ht="39.950000000000003" customHeight="1">
      <c r="A933">
        <f t="shared" si="57"/>
        <v>1</v>
      </c>
      <c r="B933" s="362">
        <v>2014</v>
      </c>
      <c r="C933" s="479">
        <v>2016</v>
      </c>
      <c r="D933" s="422"/>
      <c r="E933" s="432" t="s">
        <v>1624</v>
      </c>
      <c r="F933" s="361" t="s">
        <v>2516</v>
      </c>
      <c r="G933" s="361" t="s">
        <v>967</v>
      </c>
      <c r="H933" s="361" t="s">
        <v>2505</v>
      </c>
      <c r="I933" s="369">
        <v>15265152</v>
      </c>
      <c r="J933" s="369">
        <f>J934+J935+J936+J937+J938</f>
        <v>9200000</v>
      </c>
      <c r="K933" s="470">
        <f>I933*15/100</f>
        <v>2289772.7999999998</v>
      </c>
      <c r="L933" s="369">
        <f>L934+L935+L936+L937+L938</f>
        <v>4997741.93</v>
      </c>
      <c r="M933" s="363">
        <f>J933-L933</f>
        <v>4202258.07</v>
      </c>
      <c r="N933" s="363">
        <f>I933-J933</f>
        <v>6065152</v>
      </c>
      <c r="O933" s="405"/>
      <c r="P933" s="366"/>
      <c r="Q933" s="371"/>
    </row>
    <row r="934" spans="1:17" ht="39.950000000000003" customHeight="1">
      <c r="A934">
        <f t="shared" si="57"/>
        <v>0</v>
      </c>
      <c r="B934" s="362"/>
      <c r="C934" s="362"/>
      <c r="D934" s="422" t="s">
        <v>968</v>
      </c>
      <c r="E934" s="432"/>
      <c r="F934" s="377" t="s">
        <v>176</v>
      </c>
      <c r="G934" s="377" t="s">
        <v>967</v>
      </c>
      <c r="H934" s="377" t="s">
        <v>2505</v>
      </c>
      <c r="I934" s="442"/>
      <c r="J934" s="442">
        <v>1200000</v>
      </c>
      <c r="K934" s="471">
        <v>0</v>
      </c>
      <c r="L934" s="442">
        <v>1200000</v>
      </c>
      <c r="M934" s="378">
        <v>0</v>
      </c>
      <c r="N934" s="378"/>
      <c r="O934" s="405"/>
      <c r="P934" s="366"/>
      <c r="Q934" s="371"/>
    </row>
    <row r="935" spans="1:17" ht="39.950000000000003" customHeight="1">
      <c r="A935">
        <f t="shared" si="57"/>
        <v>0</v>
      </c>
      <c r="B935" s="362"/>
      <c r="C935" s="362"/>
      <c r="D935" s="422" t="s">
        <v>969</v>
      </c>
      <c r="E935" s="432"/>
      <c r="F935" s="377" t="s">
        <v>177</v>
      </c>
      <c r="G935" s="377" t="s">
        <v>967</v>
      </c>
      <c r="H935" s="377" t="s">
        <v>2505</v>
      </c>
      <c r="I935" s="442"/>
      <c r="J935" s="442">
        <v>2000000</v>
      </c>
      <c r="K935" s="471">
        <v>0</v>
      </c>
      <c r="L935" s="442">
        <v>2000000</v>
      </c>
      <c r="M935" s="378">
        <v>0</v>
      </c>
      <c r="N935" s="378"/>
      <c r="O935" s="405"/>
      <c r="P935" s="366"/>
      <c r="Q935" s="371"/>
    </row>
    <row r="936" spans="1:17" ht="39.950000000000003" customHeight="1">
      <c r="A936">
        <f t="shared" si="57"/>
        <v>0</v>
      </c>
      <c r="B936" s="362"/>
      <c r="C936" s="362"/>
      <c r="D936" s="422" t="s">
        <v>970</v>
      </c>
      <c r="E936" s="432"/>
      <c r="F936" s="377" t="s">
        <v>178</v>
      </c>
      <c r="G936" s="377" t="s">
        <v>967</v>
      </c>
      <c r="H936" s="377" t="s">
        <v>2505</v>
      </c>
      <c r="I936" s="442"/>
      <c r="J936" s="442">
        <v>2000000</v>
      </c>
      <c r="K936" s="471">
        <v>0</v>
      </c>
      <c r="L936" s="442">
        <v>1797741.93</v>
      </c>
      <c r="M936" s="378">
        <f>J936-L936</f>
        <v>202258.07000000007</v>
      </c>
      <c r="N936" s="378"/>
      <c r="O936" s="405"/>
      <c r="P936" s="406" t="s">
        <v>2517</v>
      </c>
      <c r="Q936" s="371"/>
    </row>
    <row r="937" spans="1:17" ht="39.950000000000003" customHeight="1">
      <c r="A937">
        <f t="shared" si="57"/>
        <v>0</v>
      </c>
      <c r="B937" s="362"/>
      <c r="C937" s="362"/>
      <c r="D937" s="422" t="s">
        <v>971</v>
      </c>
      <c r="E937" s="432"/>
      <c r="F937" s="377" t="s">
        <v>187</v>
      </c>
      <c r="G937" s="377" t="s">
        <v>967</v>
      </c>
      <c r="H937" s="377" t="s">
        <v>2505</v>
      </c>
      <c r="I937" s="442"/>
      <c r="J937" s="442">
        <v>2000000</v>
      </c>
      <c r="K937" s="471">
        <v>0</v>
      </c>
      <c r="L937" s="442">
        <v>0</v>
      </c>
      <c r="M937" s="378">
        <v>2000000</v>
      </c>
      <c r="N937" s="378"/>
      <c r="O937" s="405"/>
      <c r="P937" s="406" t="s">
        <v>2518</v>
      </c>
      <c r="Q937" s="371"/>
    </row>
    <row r="938" spans="1:17" ht="39.950000000000003" customHeight="1">
      <c r="A938">
        <f t="shared" si="57"/>
        <v>0</v>
      </c>
      <c r="B938" s="362"/>
      <c r="C938" s="362"/>
      <c r="D938" s="422"/>
      <c r="E938" s="432"/>
      <c r="F938" s="377" t="s">
        <v>236</v>
      </c>
      <c r="G938" s="377" t="s">
        <v>967</v>
      </c>
      <c r="H938" s="377" t="s">
        <v>2505</v>
      </c>
      <c r="I938" s="442"/>
      <c r="J938" s="442">
        <v>2000000</v>
      </c>
      <c r="K938" s="471">
        <v>0</v>
      </c>
      <c r="L938" s="442">
        <v>0</v>
      </c>
      <c r="M938" s="378">
        <v>2000000</v>
      </c>
      <c r="N938" s="378"/>
      <c r="O938" s="405"/>
      <c r="P938" s="366"/>
      <c r="Q938" s="371"/>
    </row>
    <row r="939" spans="1:17" ht="39.950000000000003" customHeight="1">
      <c r="A939">
        <f t="shared" si="57"/>
        <v>1</v>
      </c>
      <c r="B939" s="362">
        <v>2014</v>
      </c>
      <c r="C939" s="362">
        <v>2016</v>
      </c>
      <c r="D939" s="422"/>
      <c r="E939" s="432" t="s">
        <v>1625</v>
      </c>
      <c r="F939" s="361" t="s">
        <v>2519</v>
      </c>
      <c r="G939" s="361" t="s">
        <v>1016</v>
      </c>
      <c r="H939" s="361" t="s">
        <v>2505</v>
      </c>
      <c r="I939" s="369">
        <v>8371229</v>
      </c>
      <c r="J939" s="369">
        <f>J940+J941+J942</f>
        <v>5000000</v>
      </c>
      <c r="K939" s="470">
        <f>I939*15/100</f>
        <v>1255684.3500000001</v>
      </c>
      <c r="L939" s="369">
        <f>L940+L941+L942</f>
        <v>3050275</v>
      </c>
      <c r="M939" s="363">
        <f>J939-L939</f>
        <v>1949725</v>
      </c>
      <c r="N939" s="363">
        <v>3371229</v>
      </c>
      <c r="O939" s="405"/>
      <c r="P939" s="366"/>
      <c r="Q939" s="376" t="s">
        <v>1778</v>
      </c>
    </row>
    <row r="940" spans="1:17" ht="39.950000000000003" customHeight="1">
      <c r="A940">
        <f t="shared" si="57"/>
        <v>0</v>
      </c>
      <c r="B940" s="362"/>
      <c r="C940" s="362"/>
      <c r="D940" s="422" t="s">
        <v>1017</v>
      </c>
      <c r="E940" s="432"/>
      <c r="F940" s="377" t="s">
        <v>176</v>
      </c>
      <c r="G940" s="377" t="s">
        <v>1016</v>
      </c>
      <c r="H940" s="377" t="s">
        <v>2505</v>
      </c>
      <c r="I940" s="442"/>
      <c r="J940" s="442">
        <v>1000000</v>
      </c>
      <c r="K940" s="471">
        <v>0</v>
      </c>
      <c r="L940" s="442">
        <v>1000000</v>
      </c>
      <c r="M940" s="378">
        <v>0</v>
      </c>
      <c r="N940" s="378"/>
      <c r="O940" s="405"/>
      <c r="P940" s="366"/>
      <c r="Q940" s="371"/>
    </row>
    <row r="941" spans="1:17" ht="39.950000000000003" customHeight="1">
      <c r="A941">
        <f t="shared" si="57"/>
        <v>0</v>
      </c>
      <c r="B941" s="362"/>
      <c r="C941" s="362"/>
      <c r="D941" s="422" t="s">
        <v>1018</v>
      </c>
      <c r="E941" s="432"/>
      <c r="F941" s="377" t="s">
        <v>177</v>
      </c>
      <c r="G941" s="377" t="s">
        <v>1016</v>
      </c>
      <c r="H941" s="377" t="s">
        <v>2505</v>
      </c>
      <c r="I941" s="442"/>
      <c r="J941" s="442">
        <v>2000000</v>
      </c>
      <c r="K941" s="471">
        <v>0</v>
      </c>
      <c r="L941" s="442">
        <v>1850275</v>
      </c>
      <c r="M941" s="378">
        <f>J941-L941</f>
        <v>149725</v>
      </c>
      <c r="N941" s="378"/>
      <c r="O941" s="405"/>
      <c r="P941" s="406" t="s">
        <v>2520</v>
      </c>
      <c r="Q941" s="371"/>
    </row>
    <row r="942" spans="1:17" ht="39.950000000000003" customHeight="1">
      <c r="A942">
        <f t="shared" si="57"/>
        <v>0</v>
      </c>
      <c r="B942" s="362"/>
      <c r="C942" s="362"/>
      <c r="D942" s="422" t="s">
        <v>1215</v>
      </c>
      <c r="E942" s="432"/>
      <c r="F942" s="377" t="s">
        <v>178</v>
      </c>
      <c r="G942" s="377" t="s">
        <v>1016</v>
      </c>
      <c r="H942" s="377" t="s">
        <v>2505</v>
      </c>
      <c r="I942" s="442"/>
      <c r="J942" s="442">
        <v>2000000</v>
      </c>
      <c r="K942" s="471">
        <v>0</v>
      </c>
      <c r="L942" s="442">
        <v>200000</v>
      </c>
      <c r="M942" s="378">
        <v>1800000</v>
      </c>
      <c r="N942" s="378"/>
      <c r="O942" s="405"/>
      <c r="P942" s="406" t="s">
        <v>2520</v>
      </c>
      <c r="Q942" s="371"/>
    </row>
    <row r="943" spans="1:17" ht="39.950000000000003" customHeight="1">
      <c r="A943">
        <f t="shared" si="57"/>
        <v>1</v>
      </c>
      <c r="B943" s="362">
        <v>2015</v>
      </c>
      <c r="C943" s="362">
        <v>2019</v>
      </c>
      <c r="D943" s="422"/>
      <c r="E943" s="432" t="s">
        <v>1484</v>
      </c>
      <c r="F943" s="361" t="s">
        <v>2521</v>
      </c>
      <c r="G943" s="361" t="s">
        <v>1093</v>
      </c>
      <c r="H943" s="361" t="s">
        <v>2505</v>
      </c>
      <c r="I943" s="369">
        <v>34024484</v>
      </c>
      <c r="J943" s="369">
        <f>J944+J945+J946</f>
        <v>10000000</v>
      </c>
      <c r="K943" s="470">
        <f>I943*15/100</f>
        <v>5103672.5999999996</v>
      </c>
      <c r="L943" s="369">
        <f>L944+L945+L946</f>
        <v>4000000</v>
      </c>
      <c r="M943" s="363">
        <f>J943-L943</f>
        <v>6000000</v>
      </c>
      <c r="N943" s="363">
        <f>I943-J943</f>
        <v>24024484</v>
      </c>
      <c r="O943" s="405"/>
      <c r="P943" s="375"/>
      <c r="Q943" s="376" t="s">
        <v>1782</v>
      </c>
    </row>
    <row r="944" spans="1:17" ht="39.950000000000003" customHeight="1">
      <c r="A944">
        <f t="shared" si="57"/>
        <v>0</v>
      </c>
      <c r="B944" s="362"/>
      <c r="C944" s="362"/>
      <c r="D944" s="422" t="s">
        <v>1094</v>
      </c>
      <c r="E944" s="432"/>
      <c r="F944" s="377" t="s">
        <v>176</v>
      </c>
      <c r="G944" s="377" t="s">
        <v>1093</v>
      </c>
      <c r="H944" s="377" t="s">
        <v>2505</v>
      </c>
      <c r="I944" s="442"/>
      <c r="J944" s="442">
        <v>2000000</v>
      </c>
      <c r="K944" s="471">
        <v>0</v>
      </c>
      <c r="L944" s="442">
        <v>2000000</v>
      </c>
      <c r="M944" s="378">
        <v>0</v>
      </c>
      <c r="N944" s="378"/>
      <c r="O944" s="405"/>
      <c r="P944" s="366"/>
      <c r="Q944" s="371"/>
    </row>
    <row r="945" spans="1:17" ht="39.950000000000003" customHeight="1">
      <c r="A945">
        <f t="shared" si="57"/>
        <v>0</v>
      </c>
      <c r="B945" s="362"/>
      <c r="C945" s="362"/>
      <c r="D945" s="422" t="s">
        <v>1285</v>
      </c>
      <c r="E945" s="432"/>
      <c r="F945" s="377" t="s">
        <v>177</v>
      </c>
      <c r="G945" s="377" t="s">
        <v>1093</v>
      </c>
      <c r="H945" s="377" t="s">
        <v>2505</v>
      </c>
      <c r="I945" s="442"/>
      <c r="J945" s="442">
        <v>2000000</v>
      </c>
      <c r="K945" s="471">
        <v>0</v>
      </c>
      <c r="L945" s="442">
        <v>2000000</v>
      </c>
      <c r="M945" s="378">
        <v>0</v>
      </c>
      <c r="N945" s="378"/>
      <c r="O945" s="405"/>
      <c r="P945" s="366"/>
      <c r="Q945" s="371"/>
    </row>
    <row r="946" spans="1:17" ht="39.950000000000003" customHeight="1">
      <c r="A946">
        <f t="shared" si="57"/>
        <v>0</v>
      </c>
      <c r="B946" s="362"/>
      <c r="C946" s="362"/>
      <c r="D946" s="422" t="s">
        <v>2522</v>
      </c>
      <c r="E946" s="432"/>
      <c r="F946" s="377" t="s">
        <v>178</v>
      </c>
      <c r="G946" s="377" t="s">
        <v>1093</v>
      </c>
      <c r="H946" s="377" t="s">
        <v>2505</v>
      </c>
      <c r="I946" s="442"/>
      <c r="J946" s="442">
        <v>6000000</v>
      </c>
      <c r="K946" s="471">
        <v>0</v>
      </c>
      <c r="L946" s="442">
        <v>0</v>
      </c>
      <c r="M946" s="378">
        <f>J946-L946</f>
        <v>6000000</v>
      </c>
      <c r="N946" s="378"/>
      <c r="O946" s="405"/>
      <c r="P946" s="366"/>
      <c r="Q946" s="371"/>
    </row>
    <row r="947" spans="1:17" ht="39.950000000000003" customHeight="1">
      <c r="A947">
        <f t="shared" si="57"/>
        <v>1</v>
      </c>
      <c r="B947" s="362">
        <v>2015</v>
      </c>
      <c r="C947" s="362">
        <v>2015</v>
      </c>
      <c r="D947" s="422"/>
      <c r="E947" s="432" t="s">
        <v>1626</v>
      </c>
      <c r="F947" s="361" t="s">
        <v>1320</v>
      </c>
      <c r="G947" s="361" t="s">
        <v>1321</v>
      </c>
      <c r="H947" s="361" t="s">
        <v>2505</v>
      </c>
      <c r="I947" s="369">
        <v>7444709</v>
      </c>
      <c r="J947" s="369">
        <v>2000000</v>
      </c>
      <c r="K947" s="470">
        <f>I947*15/100</f>
        <v>1116706.3500000001</v>
      </c>
      <c r="L947" s="369">
        <v>1847786.31</v>
      </c>
      <c r="M947" s="363">
        <f>J947-L947</f>
        <v>152213.68999999994</v>
      </c>
      <c r="N947" s="378">
        <f>I947-J947</f>
        <v>5444709</v>
      </c>
      <c r="O947" s="405"/>
      <c r="P947" s="375" t="s">
        <v>1786</v>
      </c>
      <c r="Q947" s="371" t="s">
        <v>1778</v>
      </c>
    </row>
    <row r="948" spans="1:17" ht="39.950000000000003" customHeight="1">
      <c r="A948">
        <f t="shared" si="57"/>
        <v>0</v>
      </c>
      <c r="B948" s="362"/>
      <c r="C948" s="362"/>
      <c r="D948" s="422" t="s">
        <v>2523</v>
      </c>
      <c r="E948" s="432"/>
      <c r="F948" s="377" t="s">
        <v>1320</v>
      </c>
      <c r="G948" s="377" t="s">
        <v>1321</v>
      </c>
      <c r="H948" s="377" t="s">
        <v>2505</v>
      </c>
      <c r="I948" s="442"/>
      <c r="J948" s="442">
        <v>2000000</v>
      </c>
      <c r="K948" s="471">
        <v>0</v>
      </c>
      <c r="L948" s="442">
        <v>1847786.31</v>
      </c>
      <c r="M948" s="378">
        <v>152213.68999999994</v>
      </c>
      <c r="N948" s="363"/>
      <c r="O948" s="405"/>
      <c r="P948" s="406" t="s">
        <v>2524</v>
      </c>
      <c r="Q948" s="371"/>
    </row>
    <row r="949" spans="1:17" ht="39.950000000000003" customHeight="1">
      <c r="A949">
        <f t="shared" si="57"/>
        <v>1</v>
      </c>
      <c r="B949" s="362">
        <v>2012</v>
      </c>
      <c r="C949" s="362">
        <v>2014</v>
      </c>
      <c r="D949" s="422"/>
      <c r="E949" s="432" t="s">
        <v>2525</v>
      </c>
      <c r="F949" s="361" t="s">
        <v>2526</v>
      </c>
      <c r="G949" s="361" t="s">
        <v>2527</v>
      </c>
      <c r="H949" s="361" t="s">
        <v>2505</v>
      </c>
      <c r="I949" s="369">
        <v>10495865</v>
      </c>
      <c r="J949" s="369">
        <v>10500000</v>
      </c>
      <c r="K949" s="470">
        <v>1574379.75</v>
      </c>
      <c r="L949" s="369">
        <v>7366771.8100000005</v>
      </c>
      <c r="M949" s="363">
        <v>3133228.19</v>
      </c>
      <c r="N949" s="363"/>
      <c r="O949" s="405"/>
      <c r="P949" s="366"/>
      <c r="Q949" s="371"/>
    </row>
    <row r="950" spans="1:17" ht="39.950000000000003" customHeight="1">
      <c r="A950">
        <f t="shared" si="57"/>
        <v>0</v>
      </c>
      <c r="B950" s="362"/>
      <c r="C950" s="362"/>
      <c r="D950" s="422" t="s">
        <v>2528</v>
      </c>
      <c r="E950" s="432"/>
      <c r="F950" s="377" t="s">
        <v>2529</v>
      </c>
      <c r="G950" s="377" t="s">
        <v>2527</v>
      </c>
      <c r="H950" s="377" t="s">
        <v>2505</v>
      </c>
      <c r="I950" s="442"/>
      <c r="J950" s="442">
        <v>700000</v>
      </c>
      <c r="K950" s="471"/>
      <c r="L950" s="442">
        <v>594898.06000000006</v>
      </c>
      <c r="M950" s="378">
        <v>105101.93999999994</v>
      </c>
      <c r="N950" s="363"/>
      <c r="O950" s="405"/>
      <c r="P950" s="366"/>
      <c r="Q950" s="371"/>
    </row>
    <row r="951" spans="1:17" ht="39.950000000000003" customHeight="1">
      <c r="A951">
        <f t="shared" si="57"/>
        <v>0</v>
      </c>
      <c r="B951" s="362"/>
      <c r="C951" s="362"/>
      <c r="D951" s="422" t="s">
        <v>2530</v>
      </c>
      <c r="E951" s="432"/>
      <c r="F951" s="377" t="s">
        <v>177</v>
      </c>
      <c r="G951" s="377" t="s">
        <v>2527</v>
      </c>
      <c r="H951" s="377" t="s">
        <v>2505</v>
      </c>
      <c r="I951" s="442"/>
      <c r="J951" s="442">
        <v>1500000</v>
      </c>
      <c r="K951" s="471"/>
      <c r="L951" s="442">
        <v>1275000</v>
      </c>
      <c r="M951" s="378">
        <v>225000</v>
      </c>
      <c r="N951" s="363"/>
      <c r="O951" s="405"/>
      <c r="P951" s="406" t="s">
        <v>2531</v>
      </c>
      <c r="Q951" s="371"/>
    </row>
    <row r="952" spans="1:17" ht="39.950000000000003" customHeight="1">
      <c r="A952">
        <f t="shared" si="57"/>
        <v>0</v>
      </c>
      <c r="B952" s="362"/>
      <c r="C952" s="362"/>
      <c r="D952" s="422" t="s">
        <v>2532</v>
      </c>
      <c r="E952" s="432"/>
      <c r="F952" s="377" t="s">
        <v>178</v>
      </c>
      <c r="G952" s="377" t="s">
        <v>2527</v>
      </c>
      <c r="H952" s="377" t="s">
        <v>2505</v>
      </c>
      <c r="I952" s="442"/>
      <c r="J952" s="442">
        <v>6000000</v>
      </c>
      <c r="K952" s="471"/>
      <c r="L952" s="442">
        <v>5100000</v>
      </c>
      <c r="M952" s="378">
        <v>900000</v>
      </c>
      <c r="N952" s="363"/>
      <c r="O952" s="405"/>
      <c r="P952" s="406" t="s">
        <v>2533</v>
      </c>
      <c r="Q952" s="371"/>
    </row>
    <row r="953" spans="1:17" ht="39.950000000000003" customHeight="1">
      <c r="A953">
        <f t="shared" si="57"/>
        <v>0</v>
      </c>
      <c r="B953" s="362"/>
      <c r="C953" s="362"/>
      <c r="D953" s="422" t="s">
        <v>2534</v>
      </c>
      <c r="E953" s="432"/>
      <c r="F953" s="377" t="s">
        <v>187</v>
      </c>
      <c r="G953" s="377" t="s">
        <v>2527</v>
      </c>
      <c r="H953" s="377" t="s">
        <v>2505</v>
      </c>
      <c r="I953" s="442"/>
      <c r="J953" s="442">
        <v>2300000</v>
      </c>
      <c r="K953" s="471"/>
      <c r="L953" s="442">
        <v>396873.75</v>
      </c>
      <c r="M953" s="378">
        <v>1903126.25</v>
      </c>
      <c r="N953" s="363"/>
      <c r="O953" s="405"/>
      <c r="P953" s="406" t="s">
        <v>2535</v>
      </c>
      <c r="Q953" s="371"/>
    </row>
    <row r="954" spans="1:17" ht="39.950000000000003" customHeight="1">
      <c r="A954">
        <f t="shared" si="57"/>
        <v>1</v>
      </c>
      <c r="B954" s="362">
        <v>2011</v>
      </c>
      <c r="C954" s="362">
        <v>2011</v>
      </c>
      <c r="D954" s="422"/>
      <c r="E954" s="432" t="s">
        <v>2536</v>
      </c>
      <c r="F954" s="361" t="s">
        <v>2537</v>
      </c>
      <c r="G954" s="361" t="s">
        <v>2538</v>
      </c>
      <c r="H954" s="361" t="s">
        <v>2505</v>
      </c>
      <c r="I954" s="369">
        <v>1060676.2</v>
      </c>
      <c r="J954" s="369">
        <v>1252716</v>
      </c>
      <c r="K954" s="470">
        <f>I954*15/100</f>
        <v>159101.43</v>
      </c>
      <c r="L954" s="369">
        <v>571250.69999999995</v>
      </c>
      <c r="M954" s="363">
        <f>J954-L954</f>
        <v>681465.3</v>
      </c>
      <c r="N954" s="363"/>
      <c r="O954" s="405"/>
      <c r="P954" s="375"/>
      <c r="Q954" s="376"/>
    </row>
    <row r="955" spans="1:17" ht="39.950000000000003" customHeight="1">
      <c r="A955">
        <f t="shared" si="57"/>
        <v>0</v>
      </c>
      <c r="B955" s="362"/>
      <c r="C955" s="362"/>
      <c r="D955" s="422" t="s">
        <v>2539</v>
      </c>
      <c r="E955" s="432"/>
      <c r="F955" s="377" t="s">
        <v>2529</v>
      </c>
      <c r="G955" s="377" t="s">
        <v>2538</v>
      </c>
      <c r="H955" s="377" t="s">
        <v>2505</v>
      </c>
      <c r="I955" s="442"/>
      <c r="J955" s="442">
        <v>1252716</v>
      </c>
      <c r="K955" s="471">
        <v>0</v>
      </c>
      <c r="L955" s="442">
        <v>571250.69999999995</v>
      </c>
      <c r="M955" s="378">
        <f>J955-L955</f>
        <v>681465.3</v>
      </c>
      <c r="N955" s="363"/>
      <c r="O955" s="405"/>
      <c r="P955" s="406" t="s">
        <v>1858</v>
      </c>
      <c r="Q955" s="371"/>
    </row>
    <row r="956" spans="1:17" ht="39.950000000000003" customHeight="1">
      <c r="A956">
        <f t="shared" si="57"/>
        <v>1</v>
      </c>
      <c r="B956" s="362">
        <v>2015</v>
      </c>
      <c r="C956" s="362">
        <v>2018</v>
      </c>
      <c r="D956" s="419"/>
      <c r="E956" s="431" t="s">
        <v>1472</v>
      </c>
      <c r="F956" s="361" t="s">
        <v>174</v>
      </c>
      <c r="G956" s="361" t="s">
        <v>159</v>
      </c>
      <c r="H956" s="361" t="s">
        <v>2540</v>
      </c>
      <c r="I956" s="440">
        <v>10006151</v>
      </c>
      <c r="J956" s="367">
        <v>5000000</v>
      </c>
      <c r="K956" s="470">
        <v>1500922.65</v>
      </c>
      <c r="L956" s="367">
        <v>2299989.38</v>
      </c>
      <c r="M956" s="363">
        <v>2700010.62</v>
      </c>
      <c r="N956" s="372">
        <v>5006151</v>
      </c>
      <c r="O956" s="405"/>
      <c r="P956" s="366"/>
      <c r="Q956" s="376" t="s">
        <v>1778</v>
      </c>
    </row>
    <row r="957" spans="1:17" ht="39.950000000000003" customHeight="1">
      <c r="A957">
        <f t="shared" si="57"/>
        <v>0</v>
      </c>
      <c r="B957" s="362"/>
      <c r="C957" s="362"/>
      <c r="D957" s="422" t="s">
        <v>173</v>
      </c>
      <c r="E957" s="431"/>
      <c r="F957" s="377" t="s">
        <v>176</v>
      </c>
      <c r="G957" s="377" t="s">
        <v>159</v>
      </c>
      <c r="H957" s="377" t="s">
        <v>2540</v>
      </c>
      <c r="I957" s="441"/>
      <c r="J957" s="442">
        <v>2000000</v>
      </c>
      <c r="K957" s="471">
        <v>0</v>
      </c>
      <c r="L957" s="442">
        <v>1999989.38</v>
      </c>
      <c r="M957" s="378">
        <v>10.620000000111759</v>
      </c>
      <c r="N957" s="379"/>
      <c r="O957" s="405"/>
      <c r="P957" s="366"/>
      <c r="Q957" s="371"/>
    </row>
    <row r="958" spans="1:17" ht="39.950000000000003" customHeight="1">
      <c r="A958">
        <f t="shared" si="57"/>
        <v>0</v>
      </c>
      <c r="B958" s="362"/>
      <c r="C958" s="362"/>
      <c r="D958" s="422" t="s">
        <v>2541</v>
      </c>
      <c r="E958" s="431"/>
      <c r="F958" s="377" t="s">
        <v>177</v>
      </c>
      <c r="G958" s="377" t="s">
        <v>159</v>
      </c>
      <c r="H958" s="377" t="s">
        <v>2540</v>
      </c>
      <c r="I958" s="441"/>
      <c r="J958" s="442">
        <v>3000000</v>
      </c>
      <c r="K958" s="471">
        <v>0</v>
      </c>
      <c r="L958" s="442" t="s">
        <v>2542</v>
      </c>
      <c r="M958" s="378" t="e">
        <f>J958-L958</f>
        <v>#VALUE!</v>
      </c>
      <c r="N958" s="379"/>
      <c r="O958" s="405"/>
      <c r="P958" s="406" t="s">
        <v>2543</v>
      </c>
      <c r="Q958" s="371"/>
    </row>
    <row r="959" spans="1:17" ht="39.950000000000003" customHeight="1">
      <c r="A959">
        <f t="shared" si="57"/>
        <v>1</v>
      </c>
      <c r="B959" s="362">
        <v>2014</v>
      </c>
      <c r="C959" s="362">
        <v>2018</v>
      </c>
      <c r="D959" s="422"/>
      <c r="E959" s="432" t="s">
        <v>1615</v>
      </c>
      <c r="F959" s="361" t="s">
        <v>461</v>
      </c>
      <c r="G959" s="361" t="s">
        <v>462</v>
      </c>
      <c r="H959" s="361" t="s">
        <v>2540</v>
      </c>
      <c r="I959" s="369">
        <v>9552006</v>
      </c>
      <c r="J959" s="369">
        <v>8416920</v>
      </c>
      <c r="K959" s="470">
        <v>1432800.9</v>
      </c>
      <c r="L959" s="369">
        <v>6626892</v>
      </c>
      <c r="M959" s="363">
        <v>1790028</v>
      </c>
      <c r="N959" s="363">
        <v>1135086</v>
      </c>
      <c r="O959" s="405"/>
      <c r="P959" s="406"/>
      <c r="Q959" s="376" t="s">
        <v>2544</v>
      </c>
    </row>
    <row r="960" spans="1:17" ht="39.950000000000003" customHeight="1">
      <c r="A960">
        <f t="shared" si="57"/>
        <v>0</v>
      </c>
      <c r="B960" s="362"/>
      <c r="C960" s="362"/>
      <c r="D960" s="422" t="s">
        <v>463</v>
      </c>
      <c r="E960" s="432"/>
      <c r="F960" s="377" t="s">
        <v>176</v>
      </c>
      <c r="G960" s="377" t="s">
        <v>462</v>
      </c>
      <c r="H960" s="377" t="s">
        <v>2540</v>
      </c>
      <c r="I960" s="442"/>
      <c r="J960" s="442">
        <v>500000</v>
      </c>
      <c r="K960" s="471">
        <v>0</v>
      </c>
      <c r="L960" s="442">
        <v>500000</v>
      </c>
      <c r="M960" s="378">
        <v>0</v>
      </c>
      <c r="N960" s="363"/>
      <c r="O960" s="405"/>
      <c r="P960" s="366"/>
      <c r="Q960" s="371"/>
    </row>
    <row r="961" spans="1:17" ht="39.950000000000003" customHeight="1">
      <c r="A961">
        <f t="shared" si="57"/>
        <v>0</v>
      </c>
      <c r="B961" s="362"/>
      <c r="C961" s="362"/>
      <c r="D961" s="422" t="s">
        <v>464</v>
      </c>
      <c r="E961" s="432"/>
      <c r="F961" s="377" t="s">
        <v>177</v>
      </c>
      <c r="G961" s="377" t="s">
        <v>462</v>
      </c>
      <c r="H961" s="377" t="s">
        <v>2540</v>
      </c>
      <c r="I961" s="442"/>
      <c r="J961" s="442">
        <v>1928000</v>
      </c>
      <c r="K961" s="471">
        <v>0</v>
      </c>
      <c r="L961" s="442">
        <v>1928000</v>
      </c>
      <c r="M961" s="378">
        <v>0</v>
      </c>
      <c r="N961" s="363"/>
      <c r="O961" s="405"/>
      <c r="P961" s="366"/>
      <c r="Q961" s="371"/>
    </row>
    <row r="962" spans="1:17" ht="39.950000000000003" customHeight="1">
      <c r="A962">
        <f t="shared" si="57"/>
        <v>0</v>
      </c>
      <c r="B962" s="362"/>
      <c r="C962" s="362"/>
      <c r="D962" s="422" t="s">
        <v>465</v>
      </c>
      <c r="E962" s="432"/>
      <c r="F962" s="377" t="s">
        <v>178</v>
      </c>
      <c r="G962" s="377" t="s">
        <v>462</v>
      </c>
      <c r="H962" s="377" t="s">
        <v>2540</v>
      </c>
      <c r="I962" s="442"/>
      <c r="J962" s="442">
        <v>2000000</v>
      </c>
      <c r="K962" s="471">
        <v>0</v>
      </c>
      <c r="L962" s="442">
        <v>2000000</v>
      </c>
      <c r="M962" s="378">
        <v>0</v>
      </c>
      <c r="N962" s="363"/>
      <c r="O962" s="405"/>
      <c r="P962" s="366"/>
      <c r="Q962" s="371"/>
    </row>
    <row r="963" spans="1:17" ht="39.950000000000003" customHeight="1">
      <c r="A963">
        <f t="shared" si="57"/>
        <v>0</v>
      </c>
      <c r="B963" s="362"/>
      <c r="C963" s="362"/>
      <c r="D963" s="422" t="s">
        <v>466</v>
      </c>
      <c r="E963" s="432"/>
      <c r="F963" s="377" t="s">
        <v>187</v>
      </c>
      <c r="G963" s="377" t="s">
        <v>462</v>
      </c>
      <c r="H963" s="377" t="s">
        <v>2540</v>
      </c>
      <c r="I963" s="442"/>
      <c r="J963" s="442">
        <v>1000000</v>
      </c>
      <c r="K963" s="471">
        <v>0</v>
      </c>
      <c r="L963" s="442">
        <v>1000000</v>
      </c>
      <c r="M963" s="378">
        <v>0</v>
      </c>
      <c r="N963" s="363"/>
      <c r="O963" s="405"/>
      <c r="P963" s="366"/>
      <c r="Q963" s="371"/>
    </row>
    <row r="964" spans="1:17" ht="39.950000000000003" customHeight="1">
      <c r="A964">
        <f t="shared" ref="A964:A1027" si="58">IF(B964&lt;&gt;0,1,0)</f>
        <v>0</v>
      </c>
      <c r="B964" s="362"/>
      <c r="C964" s="362"/>
      <c r="D964" s="422" t="s">
        <v>467</v>
      </c>
      <c r="E964" s="432"/>
      <c r="F964" s="377" t="s">
        <v>236</v>
      </c>
      <c r="G964" s="377" t="s">
        <v>462</v>
      </c>
      <c r="H964" s="377" t="s">
        <v>2540</v>
      </c>
      <c r="I964" s="442"/>
      <c r="J964" s="442">
        <v>1000000</v>
      </c>
      <c r="K964" s="471">
        <v>0</v>
      </c>
      <c r="L964" s="442">
        <v>1000000</v>
      </c>
      <c r="M964" s="378">
        <v>0</v>
      </c>
      <c r="N964" s="363"/>
      <c r="O964" s="405"/>
      <c r="P964" s="366"/>
      <c r="Q964" s="371"/>
    </row>
    <row r="965" spans="1:17" ht="39.950000000000003" customHeight="1">
      <c r="A965">
        <f t="shared" si="58"/>
        <v>0</v>
      </c>
      <c r="B965" s="362"/>
      <c r="C965" s="362"/>
      <c r="D965" s="422" t="s">
        <v>2545</v>
      </c>
      <c r="E965" s="432"/>
      <c r="F965" s="377" t="s">
        <v>245</v>
      </c>
      <c r="G965" s="377" t="s">
        <v>462</v>
      </c>
      <c r="H965" s="377" t="s">
        <v>2540</v>
      </c>
      <c r="I965" s="442"/>
      <c r="J965" s="442">
        <v>1988920</v>
      </c>
      <c r="K965" s="471">
        <v>0</v>
      </c>
      <c r="L965" s="442">
        <v>198892</v>
      </c>
      <c r="M965" s="378">
        <v>1790028</v>
      </c>
      <c r="N965" s="363"/>
      <c r="O965" s="405"/>
      <c r="P965" s="375" t="s">
        <v>1876</v>
      </c>
      <c r="Q965" s="371"/>
    </row>
    <row r="966" spans="1:17" ht="39.950000000000003" customHeight="1">
      <c r="A966">
        <f t="shared" si="58"/>
        <v>1</v>
      </c>
      <c r="B966" s="362">
        <v>2014</v>
      </c>
      <c r="C966" s="362">
        <v>2018</v>
      </c>
      <c r="D966" s="422"/>
      <c r="E966" s="432" t="s">
        <v>1473</v>
      </c>
      <c r="F966" s="361" t="s">
        <v>553</v>
      </c>
      <c r="G966" s="361" t="s">
        <v>554</v>
      </c>
      <c r="H966" s="361" t="s">
        <v>2540</v>
      </c>
      <c r="I966" s="369">
        <v>11211760</v>
      </c>
      <c r="J966" s="369">
        <v>10836430</v>
      </c>
      <c r="K966" s="470">
        <v>1681764</v>
      </c>
      <c r="L966" s="369">
        <v>5980458.2800000003</v>
      </c>
      <c r="M966" s="363">
        <v>4855971.72</v>
      </c>
      <c r="N966" s="363">
        <v>375330</v>
      </c>
      <c r="O966" s="405" t="s">
        <v>2546</v>
      </c>
      <c r="P966" s="366"/>
      <c r="Q966" s="376" t="s">
        <v>1782</v>
      </c>
    </row>
    <row r="967" spans="1:17" ht="39.950000000000003" customHeight="1">
      <c r="A967">
        <f t="shared" si="58"/>
        <v>0</v>
      </c>
      <c r="B967" s="362"/>
      <c r="C967" s="362"/>
      <c r="D967" s="422" t="s">
        <v>555</v>
      </c>
      <c r="E967" s="432"/>
      <c r="F967" s="377" t="s">
        <v>176</v>
      </c>
      <c r="G967" s="377" t="s">
        <v>554</v>
      </c>
      <c r="H967" s="377" t="s">
        <v>2540</v>
      </c>
      <c r="I967" s="442"/>
      <c r="J967" s="442">
        <v>500000</v>
      </c>
      <c r="K967" s="471">
        <v>0</v>
      </c>
      <c r="L967" s="442">
        <v>500000</v>
      </c>
      <c r="M967" s="378">
        <v>0</v>
      </c>
      <c r="N967" s="378"/>
      <c r="O967" s="405"/>
      <c r="P967" s="366"/>
      <c r="Q967" s="371"/>
    </row>
    <row r="968" spans="1:17" ht="39.950000000000003" customHeight="1">
      <c r="A968">
        <f t="shared" si="58"/>
        <v>0</v>
      </c>
      <c r="B968" s="362"/>
      <c r="C968" s="362"/>
      <c r="D968" s="422" t="s">
        <v>556</v>
      </c>
      <c r="E968" s="432"/>
      <c r="F968" s="377" t="s">
        <v>177</v>
      </c>
      <c r="G968" s="377" t="s">
        <v>554</v>
      </c>
      <c r="H968" s="377" t="s">
        <v>2540</v>
      </c>
      <c r="I968" s="442"/>
      <c r="J968" s="442">
        <v>1000000</v>
      </c>
      <c r="K968" s="471">
        <v>0</v>
      </c>
      <c r="L968" s="442">
        <v>1000000</v>
      </c>
      <c r="M968" s="378">
        <v>0</v>
      </c>
      <c r="N968" s="378"/>
      <c r="O968" s="405"/>
      <c r="P968" s="366"/>
      <c r="Q968" s="371"/>
    </row>
    <row r="969" spans="1:17" ht="39.950000000000003" customHeight="1">
      <c r="A969">
        <f t="shared" si="58"/>
        <v>0</v>
      </c>
      <c r="B969" s="362"/>
      <c r="C969" s="362"/>
      <c r="D969" s="422" t="s">
        <v>557</v>
      </c>
      <c r="E969" s="432"/>
      <c r="F969" s="377" t="s">
        <v>178</v>
      </c>
      <c r="G969" s="377" t="s">
        <v>554</v>
      </c>
      <c r="H969" s="377" t="s">
        <v>2540</v>
      </c>
      <c r="I969" s="442"/>
      <c r="J969" s="442">
        <v>2000000</v>
      </c>
      <c r="K969" s="471">
        <v>0</v>
      </c>
      <c r="L969" s="442">
        <v>1950000</v>
      </c>
      <c r="M969" s="378">
        <v>50000</v>
      </c>
      <c r="N969" s="378"/>
      <c r="O969" s="405"/>
      <c r="P969" s="406"/>
      <c r="Q969" s="371"/>
    </row>
    <row r="970" spans="1:17" ht="39.950000000000003" customHeight="1">
      <c r="A970">
        <f t="shared" si="58"/>
        <v>0</v>
      </c>
      <c r="B970" s="362"/>
      <c r="C970" s="362"/>
      <c r="D970" s="422" t="s">
        <v>558</v>
      </c>
      <c r="E970" s="432"/>
      <c r="F970" s="377" t="s">
        <v>187</v>
      </c>
      <c r="G970" s="377" t="s">
        <v>554</v>
      </c>
      <c r="H970" s="377" t="s">
        <v>2540</v>
      </c>
      <c r="I970" s="442"/>
      <c r="J970" s="442">
        <v>2000000</v>
      </c>
      <c r="K970" s="471">
        <v>0</v>
      </c>
      <c r="L970" s="442">
        <v>1853596.83</v>
      </c>
      <c r="M970" s="378">
        <v>146403.16999999993</v>
      </c>
      <c r="N970" s="378"/>
      <c r="O970" s="405"/>
      <c r="P970" s="375" t="s">
        <v>1876</v>
      </c>
      <c r="Q970" s="371"/>
    </row>
    <row r="971" spans="1:17" ht="39.950000000000003" customHeight="1">
      <c r="A971">
        <f t="shared" si="58"/>
        <v>0</v>
      </c>
      <c r="B971" s="362"/>
      <c r="C971" s="362"/>
      <c r="D971" s="422" t="s">
        <v>559</v>
      </c>
      <c r="E971" s="432"/>
      <c r="F971" s="377" t="s">
        <v>236</v>
      </c>
      <c r="G971" s="377" t="s">
        <v>554</v>
      </c>
      <c r="H971" s="377" t="s">
        <v>2540</v>
      </c>
      <c r="I971" s="442"/>
      <c r="J971" s="442">
        <v>2000000</v>
      </c>
      <c r="K971" s="471">
        <v>0</v>
      </c>
      <c r="L971" s="442">
        <v>343218.45</v>
      </c>
      <c r="M971" s="378">
        <v>1656781.55</v>
      </c>
      <c r="N971" s="378"/>
      <c r="O971" s="405"/>
      <c r="P971" s="375" t="s">
        <v>1876</v>
      </c>
      <c r="Q971" s="371"/>
    </row>
    <row r="972" spans="1:17" ht="39.950000000000003" customHeight="1">
      <c r="A972">
        <f t="shared" si="58"/>
        <v>0</v>
      </c>
      <c r="B972" s="362"/>
      <c r="C972" s="362"/>
      <c r="D972" s="422" t="s">
        <v>2547</v>
      </c>
      <c r="E972" s="432"/>
      <c r="F972" s="377" t="s">
        <v>245</v>
      </c>
      <c r="G972" s="377" t="s">
        <v>554</v>
      </c>
      <c r="H972" s="377" t="s">
        <v>2540</v>
      </c>
      <c r="I972" s="442"/>
      <c r="J972" s="442">
        <v>3336430</v>
      </c>
      <c r="K972" s="471">
        <v>0</v>
      </c>
      <c r="L972" s="442">
        <v>333643</v>
      </c>
      <c r="M972" s="378">
        <v>3002787</v>
      </c>
      <c r="N972" s="378"/>
      <c r="O972" s="405"/>
      <c r="P972" s="375" t="s">
        <v>1876</v>
      </c>
      <c r="Q972" s="371"/>
    </row>
    <row r="973" spans="1:17" ht="39.950000000000003" customHeight="1">
      <c r="A973">
        <f t="shared" si="58"/>
        <v>1</v>
      </c>
      <c r="B973" s="362">
        <v>2015</v>
      </c>
      <c r="C973" s="362">
        <v>2015</v>
      </c>
      <c r="D973" s="419"/>
      <c r="E973" s="431" t="s">
        <v>1478</v>
      </c>
      <c r="F973" s="361" t="s">
        <v>2548</v>
      </c>
      <c r="G973" s="361" t="s">
        <v>82</v>
      </c>
      <c r="H973" s="361" t="s">
        <v>2549</v>
      </c>
      <c r="I973" s="438">
        <v>712110</v>
      </c>
      <c r="J973" s="367">
        <v>605290</v>
      </c>
      <c r="K973" s="470">
        <v>106816.5</v>
      </c>
      <c r="L973" s="367">
        <v>0</v>
      </c>
      <c r="M973" s="363">
        <v>605290</v>
      </c>
      <c r="N973" s="372">
        <v>106820</v>
      </c>
      <c r="O973" s="405" t="s">
        <v>2345</v>
      </c>
      <c r="P973" s="366"/>
      <c r="Q973" s="371"/>
    </row>
    <row r="974" spans="1:17" ht="39.950000000000003" customHeight="1">
      <c r="A974">
        <f t="shared" si="58"/>
        <v>0</v>
      </c>
      <c r="B974" s="362"/>
      <c r="C974" s="362"/>
      <c r="D974" s="422" t="s">
        <v>2550</v>
      </c>
      <c r="E974" s="431"/>
      <c r="F974" s="377" t="s">
        <v>176</v>
      </c>
      <c r="G974" s="377" t="s">
        <v>82</v>
      </c>
      <c r="H974" s="377" t="s">
        <v>2549</v>
      </c>
      <c r="I974" s="439"/>
      <c r="J974" s="442">
        <v>605290</v>
      </c>
      <c r="K974" s="471">
        <v>0</v>
      </c>
      <c r="L974" s="442">
        <v>0</v>
      </c>
      <c r="M974" s="378">
        <v>605290</v>
      </c>
      <c r="N974" s="379"/>
      <c r="O974" s="405" t="s">
        <v>2190</v>
      </c>
      <c r="P974" s="375" t="s">
        <v>2190</v>
      </c>
      <c r="Q974" s="371"/>
    </row>
    <row r="975" spans="1:17" ht="39.950000000000003" customHeight="1">
      <c r="A975">
        <f t="shared" si="58"/>
        <v>1</v>
      </c>
      <c r="B975" s="362">
        <v>2011</v>
      </c>
      <c r="C975" s="362">
        <v>2015</v>
      </c>
      <c r="D975" s="419"/>
      <c r="E975" s="431" t="s">
        <v>1479</v>
      </c>
      <c r="F975" s="361" t="s">
        <v>356</v>
      </c>
      <c r="G975" s="361" t="s">
        <v>91</v>
      </c>
      <c r="H975" s="361" t="s">
        <v>2549</v>
      </c>
      <c r="I975" s="438">
        <v>3952237.37</v>
      </c>
      <c r="J975" s="367">
        <f>J976+J977</f>
        <v>2350500</v>
      </c>
      <c r="K975" s="470">
        <f>I975*15/100</f>
        <v>592835.60550000006</v>
      </c>
      <c r="L975" s="367">
        <f>L976+L977</f>
        <v>505390.26</v>
      </c>
      <c r="M975" s="363">
        <f>M976+M977</f>
        <v>1845109.74</v>
      </c>
      <c r="N975" s="372">
        <f>I975-J975</f>
        <v>1601737.37</v>
      </c>
      <c r="O975" s="405" t="s">
        <v>2551</v>
      </c>
      <c r="P975" s="406" t="s">
        <v>2203</v>
      </c>
      <c r="Q975" s="371"/>
    </row>
    <row r="976" spans="1:17" ht="39.950000000000003" customHeight="1">
      <c r="A976">
        <f t="shared" si="58"/>
        <v>0</v>
      </c>
      <c r="B976" s="362"/>
      <c r="C976" s="362"/>
      <c r="D976" s="422" t="s">
        <v>2552</v>
      </c>
      <c r="E976" s="431"/>
      <c r="F976" s="377" t="s">
        <v>176</v>
      </c>
      <c r="G976" s="377" t="s">
        <v>91</v>
      </c>
      <c r="H976" s="377" t="s">
        <v>2549</v>
      </c>
      <c r="I976" s="441"/>
      <c r="J976" s="445">
        <v>1350500</v>
      </c>
      <c r="K976" s="471"/>
      <c r="L976" s="445">
        <v>505390.26</v>
      </c>
      <c r="M976" s="378">
        <f>J976-L976</f>
        <v>845109.74</v>
      </c>
      <c r="N976" s="372"/>
      <c r="O976" s="405"/>
      <c r="P976" s="406" t="s">
        <v>2553</v>
      </c>
      <c r="Q976" s="371"/>
    </row>
    <row r="977" spans="1:17" ht="39.950000000000003" customHeight="1">
      <c r="A977">
        <f t="shared" si="58"/>
        <v>0</v>
      </c>
      <c r="B977" s="362"/>
      <c r="C977" s="362"/>
      <c r="D977" s="422" t="s">
        <v>131</v>
      </c>
      <c r="E977" s="431"/>
      <c r="F977" s="377" t="s">
        <v>177</v>
      </c>
      <c r="G977" s="377" t="s">
        <v>91</v>
      </c>
      <c r="H977" s="377" t="s">
        <v>2549</v>
      </c>
      <c r="I977" s="439"/>
      <c r="J977" s="442">
        <v>1000000</v>
      </c>
      <c r="K977" s="471">
        <v>0</v>
      </c>
      <c r="L977" s="442">
        <v>0</v>
      </c>
      <c r="M977" s="378">
        <v>1000000</v>
      </c>
      <c r="N977" s="379"/>
      <c r="O977" s="405"/>
      <c r="P977" s="406" t="s">
        <v>2554</v>
      </c>
      <c r="Q977" s="371"/>
    </row>
    <row r="978" spans="1:17" ht="39.950000000000003" customHeight="1">
      <c r="A978">
        <f t="shared" si="58"/>
        <v>1</v>
      </c>
      <c r="B978" s="362">
        <v>2015</v>
      </c>
      <c r="C978" s="362">
        <v>2016</v>
      </c>
      <c r="D978" s="422"/>
      <c r="E978" s="432" t="s">
        <v>1480</v>
      </c>
      <c r="F978" s="361" t="s">
        <v>567</v>
      </c>
      <c r="G978" s="361" t="s">
        <v>568</v>
      </c>
      <c r="H978" s="361" t="s">
        <v>2549</v>
      </c>
      <c r="I978" s="369">
        <v>11454469</v>
      </c>
      <c r="J978" s="369">
        <v>4500000</v>
      </c>
      <c r="K978" s="470">
        <v>1718170.35</v>
      </c>
      <c r="L978" s="369">
        <v>3873772.04</v>
      </c>
      <c r="M978" s="363">
        <v>626227.96</v>
      </c>
      <c r="N978" s="363">
        <v>6954469</v>
      </c>
      <c r="O978" s="405" t="s">
        <v>2555</v>
      </c>
      <c r="P978" s="406" t="s">
        <v>2203</v>
      </c>
      <c r="Q978" s="371" t="s">
        <v>1778</v>
      </c>
    </row>
    <row r="979" spans="1:17" ht="39.950000000000003" customHeight="1">
      <c r="A979">
        <f t="shared" si="58"/>
        <v>0</v>
      </c>
      <c r="B979" s="362"/>
      <c r="C979" s="362"/>
      <c r="D979" s="422" t="s">
        <v>569</v>
      </c>
      <c r="E979" s="432"/>
      <c r="F979" s="377" t="s">
        <v>176</v>
      </c>
      <c r="G979" s="377" t="s">
        <v>568</v>
      </c>
      <c r="H979" s="377" t="s">
        <v>2549</v>
      </c>
      <c r="I979" s="442"/>
      <c r="J979" s="442">
        <v>500000</v>
      </c>
      <c r="K979" s="471">
        <v>0</v>
      </c>
      <c r="L979" s="442">
        <v>499949.8</v>
      </c>
      <c r="M979" s="378">
        <v>50.200000000011642</v>
      </c>
      <c r="N979" s="363"/>
      <c r="O979" s="405"/>
      <c r="P979" s="366"/>
      <c r="Q979" s="371"/>
    </row>
    <row r="980" spans="1:17" ht="39.950000000000003" customHeight="1">
      <c r="A980">
        <f t="shared" si="58"/>
        <v>0</v>
      </c>
      <c r="B980" s="362"/>
      <c r="C980" s="362"/>
      <c r="D980" s="422" t="s">
        <v>570</v>
      </c>
      <c r="E980" s="432"/>
      <c r="F980" s="377" t="s">
        <v>177</v>
      </c>
      <c r="G980" s="377" t="s">
        <v>568</v>
      </c>
      <c r="H980" s="377" t="s">
        <v>2549</v>
      </c>
      <c r="I980" s="442"/>
      <c r="J980" s="442">
        <v>2000000</v>
      </c>
      <c r="K980" s="471">
        <v>0</v>
      </c>
      <c r="L980" s="442">
        <v>2000000</v>
      </c>
      <c r="M980" s="378">
        <v>0</v>
      </c>
      <c r="N980" s="363"/>
      <c r="O980" s="405"/>
      <c r="P980" s="366"/>
      <c r="Q980" s="371"/>
    </row>
    <row r="981" spans="1:17" ht="39.950000000000003" customHeight="1">
      <c r="A981">
        <f t="shared" si="58"/>
        <v>0</v>
      </c>
      <c r="B981" s="362"/>
      <c r="C981" s="362"/>
      <c r="D981" s="422" t="s">
        <v>1315</v>
      </c>
      <c r="E981" s="432"/>
      <c r="F981" s="377" t="s">
        <v>178</v>
      </c>
      <c r="G981" s="377" t="s">
        <v>568</v>
      </c>
      <c r="H981" s="377" t="s">
        <v>2549</v>
      </c>
      <c r="I981" s="442"/>
      <c r="J981" s="442">
        <v>2000000</v>
      </c>
      <c r="K981" s="471">
        <v>0</v>
      </c>
      <c r="L981" s="442">
        <v>1373822.24</v>
      </c>
      <c r="M981" s="378">
        <v>626177.76</v>
      </c>
      <c r="N981" s="363"/>
      <c r="O981" s="405"/>
      <c r="P981" s="375" t="s">
        <v>2556</v>
      </c>
      <c r="Q981" s="371"/>
    </row>
    <row r="982" spans="1:17" ht="39.950000000000003" customHeight="1">
      <c r="A982">
        <f t="shared" si="58"/>
        <v>1</v>
      </c>
      <c r="B982" s="362">
        <v>2016</v>
      </c>
      <c r="C982" s="362">
        <v>2016</v>
      </c>
      <c r="D982" s="422"/>
      <c r="E982" s="432" t="s">
        <v>1616</v>
      </c>
      <c r="F982" s="361" t="s">
        <v>601</v>
      </c>
      <c r="G982" s="361" t="s">
        <v>602</v>
      </c>
      <c r="H982" s="361" t="s">
        <v>2549</v>
      </c>
      <c r="I982" s="369">
        <v>23436950</v>
      </c>
      <c r="J982" s="369">
        <v>1000000</v>
      </c>
      <c r="K982" s="470">
        <v>3515542.5</v>
      </c>
      <c r="L982" s="369">
        <v>971492.22</v>
      </c>
      <c r="M982" s="363">
        <f>J982-L982</f>
        <v>28507.780000000028</v>
      </c>
      <c r="N982" s="363">
        <v>22436950</v>
      </c>
      <c r="O982" s="405"/>
      <c r="P982" s="406" t="s">
        <v>2557</v>
      </c>
      <c r="Q982" s="371"/>
    </row>
    <row r="983" spans="1:17" ht="39.950000000000003" customHeight="1">
      <c r="A983">
        <f t="shared" si="58"/>
        <v>0</v>
      </c>
      <c r="B983" s="362"/>
      <c r="C983" s="362"/>
      <c r="D983" s="422" t="s">
        <v>603</v>
      </c>
      <c r="E983" s="432"/>
      <c r="F983" s="377" t="s">
        <v>176</v>
      </c>
      <c r="G983" s="377" t="s">
        <v>602</v>
      </c>
      <c r="H983" s="377" t="s">
        <v>2549</v>
      </c>
      <c r="I983" s="442"/>
      <c r="J983" s="442">
        <v>1000000</v>
      </c>
      <c r="K983" s="471">
        <v>0</v>
      </c>
      <c r="L983" s="442">
        <v>971492.22</v>
      </c>
      <c r="M983" s="378">
        <f>J983-L983</f>
        <v>28507.780000000028</v>
      </c>
      <c r="N983" s="363"/>
      <c r="O983" s="405"/>
      <c r="P983" s="406" t="s">
        <v>2558</v>
      </c>
      <c r="Q983" s="371"/>
    </row>
    <row r="984" spans="1:17" ht="39.950000000000003" customHeight="1">
      <c r="A984">
        <f t="shared" si="58"/>
        <v>1</v>
      </c>
      <c r="B984" s="362">
        <v>2016</v>
      </c>
      <c r="C984" s="362">
        <v>2018</v>
      </c>
      <c r="D984" s="422"/>
      <c r="E984" s="432" t="s">
        <v>1481</v>
      </c>
      <c r="F984" s="361" t="s">
        <v>715</v>
      </c>
      <c r="G984" s="361" t="s">
        <v>716</v>
      </c>
      <c r="H984" s="361" t="s">
        <v>2549</v>
      </c>
      <c r="I984" s="369">
        <v>4770570</v>
      </c>
      <c r="J984" s="369">
        <v>4098700</v>
      </c>
      <c r="K984" s="470">
        <v>715585.5</v>
      </c>
      <c r="L984" s="369">
        <v>1309870</v>
      </c>
      <c r="M984" s="363">
        <v>2788830</v>
      </c>
      <c r="N984" s="363">
        <v>671870</v>
      </c>
      <c r="O984" s="405"/>
      <c r="P984" s="366"/>
      <c r="Q984" s="371"/>
    </row>
    <row r="985" spans="1:17" ht="39.950000000000003" customHeight="1">
      <c r="A985">
        <f t="shared" si="58"/>
        <v>0</v>
      </c>
      <c r="B985" s="362"/>
      <c r="C985" s="362"/>
      <c r="D985" s="422" t="s">
        <v>1271</v>
      </c>
      <c r="E985" s="432"/>
      <c r="F985" s="377" t="s">
        <v>176</v>
      </c>
      <c r="G985" s="377" t="s">
        <v>716</v>
      </c>
      <c r="H985" s="377" t="s">
        <v>2549</v>
      </c>
      <c r="I985" s="442"/>
      <c r="J985" s="442">
        <v>1000000</v>
      </c>
      <c r="K985" s="471">
        <v>0</v>
      </c>
      <c r="L985" s="442">
        <v>1000000</v>
      </c>
      <c r="M985" s="378">
        <v>0</v>
      </c>
      <c r="N985" s="363"/>
      <c r="O985" s="405"/>
      <c r="P985" s="366"/>
      <c r="Q985" s="371"/>
    </row>
    <row r="986" spans="1:17" ht="39.950000000000003" customHeight="1">
      <c r="A986">
        <f t="shared" si="58"/>
        <v>0</v>
      </c>
      <c r="B986" s="362"/>
      <c r="C986" s="362"/>
      <c r="D986" s="422" t="s">
        <v>2559</v>
      </c>
      <c r="E986" s="432"/>
      <c r="F986" s="377" t="s">
        <v>177</v>
      </c>
      <c r="G986" s="377" t="s">
        <v>716</v>
      </c>
      <c r="H986" s="377" t="s">
        <v>2549</v>
      </c>
      <c r="I986" s="442"/>
      <c r="J986" s="442">
        <v>3098700</v>
      </c>
      <c r="K986" s="471">
        <v>0</v>
      </c>
      <c r="L986" s="442" t="s">
        <v>2560</v>
      </c>
      <c r="M986" s="378"/>
      <c r="N986" s="363"/>
      <c r="O986" s="405"/>
      <c r="P986" s="375" t="s">
        <v>1837</v>
      </c>
      <c r="Q986" s="371"/>
    </row>
    <row r="987" spans="1:17" ht="39.950000000000003" customHeight="1">
      <c r="A987">
        <f t="shared" si="58"/>
        <v>1</v>
      </c>
      <c r="B987" s="362">
        <v>2013</v>
      </c>
      <c r="C987" s="362">
        <v>2016</v>
      </c>
      <c r="D987" s="422"/>
      <c r="E987" s="432" t="s">
        <v>1617</v>
      </c>
      <c r="F987" s="361" t="s">
        <v>2561</v>
      </c>
      <c r="G987" s="361" t="s">
        <v>1004</v>
      </c>
      <c r="H987" s="361" t="s">
        <v>2549</v>
      </c>
      <c r="I987" s="369">
        <v>6493799</v>
      </c>
      <c r="J987" s="369">
        <v>5110300</v>
      </c>
      <c r="K987" s="470">
        <v>974069.85</v>
      </c>
      <c r="L987" s="369">
        <v>2582494.7800000003</v>
      </c>
      <c r="M987" s="363">
        <v>2527805.2199999997</v>
      </c>
      <c r="N987" s="363">
        <v>1383499</v>
      </c>
      <c r="O987" s="405"/>
      <c r="P987" s="366"/>
      <c r="Q987" s="371"/>
    </row>
    <row r="988" spans="1:17" ht="39.950000000000003" customHeight="1">
      <c r="A988">
        <f t="shared" si="58"/>
        <v>0</v>
      </c>
      <c r="B988" s="362"/>
      <c r="C988" s="362"/>
      <c r="D988" s="422" t="s">
        <v>1005</v>
      </c>
      <c r="E988" s="432"/>
      <c r="F988" s="377" t="s">
        <v>176</v>
      </c>
      <c r="G988" s="377" t="s">
        <v>1004</v>
      </c>
      <c r="H988" s="377" t="s">
        <v>2549</v>
      </c>
      <c r="I988" s="442"/>
      <c r="J988" s="442">
        <v>1000000</v>
      </c>
      <c r="K988" s="471">
        <v>0</v>
      </c>
      <c r="L988" s="442">
        <v>1000000</v>
      </c>
      <c r="M988" s="378">
        <v>0</v>
      </c>
      <c r="N988" s="378"/>
      <c r="O988" s="405"/>
      <c r="P988" s="366"/>
      <c r="Q988" s="371"/>
    </row>
    <row r="989" spans="1:17" ht="39.950000000000003" customHeight="1">
      <c r="A989">
        <f t="shared" si="58"/>
        <v>0</v>
      </c>
      <c r="B989" s="362"/>
      <c r="C989" s="362"/>
      <c r="D989" s="422" t="s">
        <v>1006</v>
      </c>
      <c r="E989" s="432"/>
      <c r="F989" s="377" t="s">
        <v>177</v>
      </c>
      <c r="G989" s="377" t="s">
        <v>1004</v>
      </c>
      <c r="H989" s="377" t="s">
        <v>2549</v>
      </c>
      <c r="I989" s="442"/>
      <c r="J989" s="442">
        <v>3000000</v>
      </c>
      <c r="K989" s="471">
        <v>0</v>
      </c>
      <c r="L989" s="442">
        <v>1582494.78</v>
      </c>
      <c r="M989" s="378">
        <v>1417505.22</v>
      </c>
      <c r="N989" s="378"/>
      <c r="O989" s="405"/>
      <c r="P989" s="406"/>
      <c r="Q989" s="371"/>
    </row>
    <row r="990" spans="1:17" ht="39.950000000000003" customHeight="1">
      <c r="A990">
        <f t="shared" si="58"/>
        <v>0</v>
      </c>
      <c r="B990" s="362"/>
      <c r="C990" s="362"/>
      <c r="D990" s="422" t="s">
        <v>1217</v>
      </c>
      <c r="E990" s="432"/>
      <c r="F990" s="377" t="s">
        <v>178</v>
      </c>
      <c r="G990" s="377" t="s">
        <v>1004</v>
      </c>
      <c r="H990" s="377" t="s">
        <v>2549</v>
      </c>
      <c r="I990" s="442"/>
      <c r="J990" s="442">
        <v>1110300</v>
      </c>
      <c r="K990" s="471">
        <v>0</v>
      </c>
      <c r="L990" s="442">
        <v>0</v>
      </c>
      <c r="M990" s="378">
        <v>1110300</v>
      </c>
      <c r="N990" s="378"/>
      <c r="O990" s="405"/>
      <c r="P990" s="406"/>
      <c r="Q990" s="371"/>
    </row>
    <row r="991" spans="1:17" ht="39.950000000000003" customHeight="1">
      <c r="A991">
        <f t="shared" si="58"/>
        <v>1</v>
      </c>
      <c r="B991" s="362">
        <v>2013</v>
      </c>
      <c r="C991" s="362">
        <v>2014</v>
      </c>
      <c r="D991" s="422"/>
      <c r="E991" s="432" t="s">
        <v>2562</v>
      </c>
      <c r="F991" s="361" t="s">
        <v>2563</v>
      </c>
      <c r="G991" s="361" t="s">
        <v>2564</v>
      </c>
      <c r="H991" s="361" t="s">
        <v>2549</v>
      </c>
      <c r="I991" s="369">
        <v>3720001</v>
      </c>
      <c r="J991" s="369">
        <f>J992+J993</f>
        <v>2500000</v>
      </c>
      <c r="K991" s="470">
        <f>I991*15/100</f>
        <v>558000.15</v>
      </c>
      <c r="L991" s="369">
        <f>L992+L993</f>
        <v>1318597.94</v>
      </c>
      <c r="M991" s="363">
        <f t="shared" ref="M991:M996" si="59">J991-L991</f>
        <v>1181402.06</v>
      </c>
      <c r="N991" s="363">
        <f>I991-J991</f>
        <v>1220001</v>
      </c>
      <c r="O991" s="405"/>
      <c r="P991" s="366"/>
      <c r="Q991" s="376"/>
    </row>
    <row r="992" spans="1:17" ht="39.950000000000003" customHeight="1">
      <c r="A992">
        <f t="shared" si="58"/>
        <v>0</v>
      </c>
      <c r="B992" s="362"/>
      <c r="C992" s="362"/>
      <c r="D992" s="422" t="s">
        <v>2565</v>
      </c>
      <c r="E992" s="432"/>
      <c r="F992" s="377" t="s">
        <v>176</v>
      </c>
      <c r="G992" s="377" t="s">
        <v>2564</v>
      </c>
      <c r="H992" s="377" t="s">
        <v>2549</v>
      </c>
      <c r="I992" s="442"/>
      <c r="J992" s="442">
        <v>2000000</v>
      </c>
      <c r="K992" s="471">
        <v>0</v>
      </c>
      <c r="L992" s="442">
        <v>1318597.94</v>
      </c>
      <c r="M992" s="378">
        <f t="shared" si="59"/>
        <v>681402.06</v>
      </c>
      <c r="N992" s="378"/>
      <c r="O992" s="405"/>
      <c r="P992" s="366"/>
      <c r="Q992" s="371"/>
    </row>
    <row r="993" spans="1:17" ht="39.950000000000003" customHeight="1">
      <c r="A993">
        <f t="shared" si="58"/>
        <v>0</v>
      </c>
      <c r="B993" s="362"/>
      <c r="C993" s="362"/>
      <c r="D993" s="422" t="s">
        <v>2566</v>
      </c>
      <c r="E993" s="432"/>
      <c r="F993" s="377" t="s">
        <v>177</v>
      </c>
      <c r="G993" s="377" t="s">
        <v>2564</v>
      </c>
      <c r="H993" s="377" t="s">
        <v>2549</v>
      </c>
      <c r="I993" s="442"/>
      <c r="J993" s="442">
        <v>500000</v>
      </c>
      <c r="K993" s="471">
        <v>0</v>
      </c>
      <c r="L993" s="442">
        <v>0</v>
      </c>
      <c r="M993" s="378">
        <f t="shared" si="59"/>
        <v>500000</v>
      </c>
      <c r="N993" s="378"/>
      <c r="O993" s="405"/>
      <c r="P993" s="366"/>
      <c r="Q993" s="371"/>
    </row>
    <row r="994" spans="1:17" ht="39.950000000000003" customHeight="1">
      <c r="A994">
        <f t="shared" si="58"/>
        <v>1</v>
      </c>
      <c r="B994" s="362">
        <v>2013</v>
      </c>
      <c r="C994" s="362">
        <v>2014</v>
      </c>
      <c r="D994" s="422"/>
      <c r="E994" s="432" t="s">
        <v>2567</v>
      </c>
      <c r="F994" s="361" t="s">
        <v>2568</v>
      </c>
      <c r="G994" s="361" t="s">
        <v>2569</v>
      </c>
      <c r="H994" s="361" t="s">
        <v>2549</v>
      </c>
      <c r="I994" s="369">
        <v>5034315.97</v>
      </c>
      <c r="J994" s="369">
        <f>J995+J996</f>
        <v>3000000</v>
      </c>
      <c r="K994" s="470">
        <f>I994*15/100</f>
        <v>755147.39549999998</v>
      </c>
      <c r="L994" s="369">
        <f>L995+L996</f>
        <v>2430040.46</v>
      </c>
      <c r="M994" s="363">
        <f t="shared" si="59"/>
        <v>569959.54</v>
      </c>
      <c r="N994" s="363">
        <f>I994-J994</f>
        <v>2034315.9699999997</v>
      </c>
      <c r="O994" s="405"/>
      <c r="P994" s="366"/>
      <c r="Q994" s="376"/>
    </row>
    <row r="995" spans="1:17" ht="39.950000000000003" customHeight="1">
      <c r="A995">
        <f t="shared" si="58"/>
        <v>0</v>
      </c>
      <c r="B995" s="362"/>
      <c r="C995" s="362"/>
      <c r="D995" s="422" t="s">
        <v>2570</v>
      </c>
      <c r="E995" s="432"/>
      <c r="F995" s="377" t="s">
        <v>176</v>
      </c>
      <c r="G995" s="377" t="s">
        <v>2569</v>
      </c>
      <c r="H995" s="377" t="s">
        <v>2549</v>
      </c>
      <c r="I995" s="442"/>
      <c r="J995" s="442">
        <v>1000000</v>
      </c>
      <c r="K995" s="471">
        <v>0</v>
      </c>
      <c r="L995" s="442">
        <v>999999.95</v>
      </c>
      <c r="M995" s="378">
        <f t="shared" si="59"/>
        <v>5.0000000046566129E-2</v>
      </c>
      <c r="N995" s="378"/>
      <c r="O995" s="405"/>
      <c r="P995" s="366"/>
      <c r="Q995" s="371"/>
    </row>
    <row r="996" spans="1:17" ht="39.950000000000003" customHeight="1">
      <c r="A996">
        <f t="shared" si="58"/>
        <v>0</v>
      </c>
      <c r="B996" s="362"/>
      <c r="C996" s="362"/>
      <c r="D996" s="422" t="s">
        <v>2571</v>
      </c>
      <c r="E996" s="432"/>
      <c r="F996" s="377" t="s">
        <v>177</v>
      </c>
      <c r="G996" s="377" t="s">
        <v>2569</v>
      </c>
      <c r="H996" s="377" t="s">
        <v>2549</v>
      </c>
      <c r="I996" s="442"/>
      <c r="J996" s="442">
        <v>2000000</v>
      </c>
      <c r="K996" s="471">
        <v>0</v>
      </c>
      <c r="L996" s="442">
        <v>1430040.51</v>
      </c>
      <c r="M996" s="378">
        <f t="shared" si="59"/>
        <v>569959.49</v>
      </c>
      <c r="N996" s="378"/>
      <c r="O996" s="405"/>
      <c r="P996" s="375" t="s">
        <v>2572</v>
      </c>
      <c r="Q996" s="371"/>
    </row>
    <row r="997" spans="1:17" ht="39.950000000000003" customHeight="1">
      <c r="A997">
        <f t="shared" si="58"/>
        <v>1</v>
      </c>
      <c r="B997" s="362">
        <v>2013</v>
      </c>
      <c r="C997" s="362">
        <v>2016</v>
      </c>
      <c r="D997" s="422"/>
      <c r="E997" s="432" t="s">
        <v>1508</v>
      </c>
      <c r="F997" s="361" t="s">
        <v>530</v>
      </c>
      <c r="G997" s="361" t="s">
        <v>531</v>
      </c>
      <c r="H997" s="361" t="s">
        <v>1401</v>
      </c>
      <c r="I997" s="369">
        <v>6869991</v>
      </c>
      <c r="J997" s="369">
        <f>SUM(J998:J1002)</f>
        <v>4500000</v>
      </c>
      <c r="K997" s="470">
        <f t="shared" ref="K997:K1002" si="60">I997*15/100</f>
        <v>1030498.65</v>
      </c>
      <c r="L997" s="369">
        <f t="shared" ref="L997" si="61">SUM(L998:L1002)</f>
        <v>4041866.71</v>
      </c>
      <c r="M997" s="363">
        <f t="shared" ref="M997:M1002" si="62">J997-L997</f>
        <v>458133.29000000004</v>
      </c>
      <c r="N997" s="363">
        <f>I997-J997</f>
        <v>2369991</v>
      </c>
      <c r="O997" s="374"/>
      <c r="P997" s="381"/>
      <c r="Q997" s="385" t="s">
        <v>1782</v>
      </c>
    </row>
    <row r="998" spans="1:17" ht="39.950000000000003" customHeight="1">
      <c r="A998">
        <f t="shared" si="58"/>
        <v>0</v>
      </c>
      <c r="B998" s="362"/>
      <c r="C998" s="362"/>
      <c r="D998" s="422" t="s">
        <v>532</v>
      </c>
      <c r="E998" s="432"/>
      <c r="F998" s="377" t="s">
        <v>176</v>
      </c>
      <c r="G998" s="377" t="s">
        <v>531</v>
      </c>
      <c r="H998" s="377" t="s">
        <v>1401</v>
      </c>
      <c r="I998" s="442"/>
      <c r="J998" s="442">
        <v>500000</v>
      </c>
      <c r="K998" s="471">
        <f t="shared" si="60"/>
        <v>0</v>
      </c>
      <c r="L998" s="442">
        <v>500000</v>
      </c>
      <c r="M998" s="378">
        <f t="shared" si="62"/>
        <v>0</v>
      </c>
      <c r="N998" s="363"/>
      <c r="O998" s="382"/>
      <c r="P998" s="381"/>
      <c r="Q998" s="371"/>
    </row>
    <row r="999" spans="1:17" ht="39.950000000000003" customHeight="1">
      <c r="A999">
        <f t="shared" si="58"/>
        <v>0</v>
      </c>
      <c r="B999" s="362"/>
      <c r="C999" s="362"/>
      <c r="D999" s="422" t="s">
        <v>533</v>
      </c>
      <c r="E999" s="432"/>
      <c r="F999" s="377" t="s">
        <v>177</v>
      </c>
      <c r="G999" s="377" t="s">
        <v>531</v>
      </c>
      <c r="H999" s="377" t="s">
        <v>1401</v>
      </c>
      <c r="I999" s="442"/>
      <c r="J999" s="442">
        <v>1000000</v>
      </c>
      <c r="K999" s="471">
        <f t="shared" si="60"/>
        <v>0</v>
      </c>
      <c r="L999" s="442">
        <v>999997.46</v>
      </c>
      <c r="M999" s="378">
        <f t="shared" si="62"/>
        <v>2.5400000000372529</v>
      </c>
      <c r="N999" s="363"/>
      <c r="O999" s="382"/>
      <c r="P999" s="375"/>
      <c r="Q999" s="371"/>
    </row>
    <row r="1000" spans="1:17" ht="39.950000000000003" customHeight="1">
      <c r="A1000">
        <f t="shared" si="58"/>
        <v>0</v>
      </c>
      <c r="B1000" s="362"/>
      <c r="C1000" s="362"/>
      <c r="D1000" s="422" t="s">
        <v>534</v>
      </c>
      <c r="E1000" s="432"/>
      <c r="F1000" s="377" t="s">
        <v>178</v>
      </c>
      <c r="G1000" s="377" t="s">
        <v>531</v>
      </c>
      <c r="H1000" s="377" t="s">
        <v>1401</v>
      </c>
      <c r="I1000" s="442"/>
      <c r="J1000" s="442">
        <v>1000000</v>
      </c>
      <c r="K1000" s="471">
        <f t="shared" si="60"/>
        <v>0</v>
      </c>
      <c r="L1000" s="442">
        <v>892750.83</v>
      </c>
      <c r="M1000" s="378">
        <f t="shared" si="62"/>
        <v>107249.17000000004</v>
      </c>
      <c r="N1000" s="363"/>
      <c r="O1000" s="382"/>
      <c r="P1000" s="375" t="s">
        <v>2573</v>
      </c>
      <c r="Q1000" s="371"/>
    </row>
    <row r="1001" spans="1:17" ht="39.950000000000003" customHeight="1">
      <c r="A1001">
        <f t="shared" si="58"/>
        <v>0</v>
      </c>
      <c r="B1001" s="362"/>
      <c r="C1001" s="362"/>
      <c r="D1001" s="422" t="s">
        <v>535</v>
      </c>
      <c r="E1001" s="432"/>
      <c r="F1001" s="377" t="s">
        <v>187</v>
      </c>
      <c r="G1001" s="377" t="s">
        <v>531</v>
      </c>
      <c r="H1001" s="377" t="s">
        <v>1401</v>
      </c>
      <c r="I1001" s="442"/>
      <c r="J1001" s="442">
        <v>1000000</v>
      </c>
      <c r="K1001" s="471">
        <f t="shared" si="60"/>
        <v>0</v>
      </c>
      <c r="L1001" s="442">
        <v>823529.42</v>
      </c>
      <c r="M1001" s="378">
        <f t="shared" si="62"/>
        <v>176470.57999999996</v>
      </c>
      <c r="N1001" s="363"/>
      <c r="O1001" s="382"/>
      <c r="P1001" s="375" t="s">
        <v>2574</v>
      </c>
      <c r="Q1001" s="371"/>
    </row>
    <row r="1002" spans="1:17" ht="39.950000000000003" customHeight="1">
      <c r="A1002">
        <f t="shared" si="58"/>
        <v>0</v>
      </c>
      <c r="B1002" s="362"/>
      <c r="C1002" s="362"/>
      <c r="D1002" s="422" t="s">
        <v>536</v>
      </c>
      <c r="E1002" s="432"/>
      <c r="F1002" s="377" t="s">
        <v>236</v>
      </c>
      <c r="G1002" s="377" t="s">
        <v>531</v>
      </c>
      <c r="H1002" s="377" t="s">
        <v>1401</v>
      </c>
      <c r="I1002" s="442"/>
      <c r="J1002" s="442">
        <v>1000000</v>
      </c>
      <c r="K1002" s="471">
        <f t="shared" si="60"/>
        <v>0</v>
      </c>
      <c r="L1002" s="442">
        <f>100000+725589</f>
        <v>825589</v>
      </c>
      <c r="M1002" s="378">
        <f t="shared" si="62"/>
        <v>174411</v>
      </c>
      <c r="N1002" s="363"/>
      <c r="O1002" s="382"/>
      <c r="P1002" s="375" t="s">
        <v>2575</v>
      </c>
      <c r="Q1002" s="371"/>
    </row>
    <row r="1003" spans="1:17" ht="39.950000000000003" customHeight="1">
      <c r="A1003">
        <f t="shared" si="58"/>
        <v>1</v>
      </c>
      <c r="B1003" s="362">
        <v>2014</v>
      </c>
      <c r="C1003" s="362">
        <v>2015</v>
      </c>
      <c r="D1003" s="419"/>
      <c r="E1003" s="431" t="s">
        <v>1627</v>
      </c>
      <c r="F1003" s="361" t="s">
        <v>2576</v>
      </c>
      <c r="G1003" s="361" t="s">
        <v>90</v>
      </c>
      <c r="H1003" s="361" t="s">
        <v>1715</v>
      </c>
      <c r="I1003" s="438">
        <v>5928928</v>
      </c>
      <c r="J1003" s="367">
        <v>5133201</v>
      </c>
      <c r="K1003" s="470">
        <v>889339.2</v>
      </c>
      <c r="L1003" s="367">
        <v>4919880.9000000004</v>
      </c>
      <c r="M1003" s="363">
        <v>213320.09999999963</v>
      </c>
      <c r="N1003" s="372">
        <v>795727</v>
      </c>
      <c r="O1003" s="405" t="s">
        <v>2577</v>
      </c>
      <c r="P1003" s="366"/>
      <c r="Q1003" s="376" t="s">
        <v>1782</v>
      </c>
    </row>
    <row r="1004" spans="1:17" ht="39.950000000000003" customHeight="1">
      <c r="A1004">
        <f t="shared" si="58"/>
        <v>0</v>
      </c>
      <c r="B1004" s="362"/>
      <c r="C1004" s="362"/>
      <c r="D1004" s="422" t="s">
        <v>355</v>
      </c>
      <c r="E1004" s="431"/>
      <c r="F1004" s="377" t="s">
        <v>176</v>
      </c>
      <c r="G1004" s="377" t="s">
        <v>90</v>
      </c>
      <c r="H1004" s="377" t="s">
        <v>1715</v>
      </c>
      <c r="I1004" s="439"/>
      <c r="J1004" s="442">
        <v>3000000</v>
      </c>
      <c r="K1004" s="471">
        <v>0</v>
      </c>
      <c r="L1004" s="442">
        <v>3000000</v>
      </c>
      <c r="M1004" s="378">
        <v>0</v>
      </c>
      <c r="N1004" s="379"/>
      <c r="O1004" s="405"/>
      <c r="P1004" s="366"/>
      <c r="Q1004" s="371"/>
    </row>
    <row r="1005" spans="1:17" ht="39.950000000000003" customHeight="1">
      <c r="A1005">
        <f t="shared" si="58"/>
        <v>0</v>
      </c>
      <c r="B1005" s="362"/>
      <c r="C1005" s="362"/>
      <c r="D1005" s="422" t="s">
        <v>130</v>
      </c>
      <c r="E1005" s="431"/>
      <c r="F1005" s="377" t="s">
        <v>177</v>
      </c>
      <c r="G1005" s="377" t="s">
        <v>90</v>
      </c>
      <c r="H1005" s="377" t="s">
        <v>1715</v>
      </c>
      <c r="I1005" s="439"/>
      <c r="J1005" s="442">
        <v>2133201</v>
      </c>
      <c r="K1005" s="471">
        <v>0</v>
      </c>
      <c r="L1005" s="442">
        <f>1919880.9+139283.73</f>
        <v>2059164.63</v>
      </c>
      <c r="M1005" s="378">
        <v>213320.10000000009</v>
      </c>
      <c r="N1005" s="379"/>
      <c r="O1005" s="405"/>
      <c r="P1005" s="406" t="s">
        <v>2389</v>
      </c>
      <c r="Q1005" s="371"/>
    </row>
    <row r="1006" spans="1:17" ht="39.950000000000003" customHeight="1">
      <c r="A1006">
        <f t="shared" si="58"/>
        <v>1</v>
      </c>
      <c r="B1006" s="362">
        <v>2015</v>
      </c>
      <c r="C1006" s="362">
        <v>2019</v>
      </c>
      <c r="D1006" s="419"/>
      <c r="E1006" s="431" t="s">
        <v>1509</v>
      </c>
      <c r="F1006" s="361" t="s">
        <v>161</v>
      </c>
      <c r="G1006" s="361" t="s">
        <v>156</v>
      </c>
      <c r="H1006" s="361" t="s">
        <v>1715</v>
      </c>
      <c r="I1006" s="440">
        <v>10451540</v>
      </c>
      <c r="J1006" s="367">
        <f>J1007+J1008</f>
        <v>5000000</v>
      </c>
      <c r="K1006" s="470">
        <f>I1006*15/100</f>
        <v>1567731</v>
      </c>
      <c r="L1006" s="367">
        <f>L1007+L1008</f>
        <v>1956174.83</v>
      </c>
      <c r="M1006" s="363">
        <f>J1006-L1006</f>
        <v>3043825.17</v>
      </c>
      <c r="N1006" s="372">
        <f>I1006-J1006</f>
        <v>5451540</v>
      </c>
      <c r="O1006" s="405"/>
      <c r="P1006" s="406"/>
      <c r="Q1006" s="371"/>
    </row>
    <row r="1007" spans="1:17" ht="39.950000000000003" customHeight="1">
      <c r="A1007">
        <f t="shared" si="58"/>
        <v>0</v>
      </c>
      <c r="B1007" s="362"/>
      <c r="C1007" s="362"/>
      <c r="D1007" s="422" t="s">
        <v>170</v>
      </c>
      <c r="E1007" s="431"/>
      <c r="F1007" s="377" t="s">
        <v>176</v>
      </c>
      <c r="G1007" s="377" t="s">
        <v>156</v>
      </c>
      <c r="H1007" s="377" t="s">
        <v>1715</v>
      </c>
      <c r="I1007" s="441"/>
      <c r="J1007" s="442">
        <v>2000000</v>
      </c>
      <c r="K1007" s="471">
        <v>0</v>
      </c>
      <c r="L1007" s="442">
        <v>1956174.83</v>
      </c>
      <c r="M1007" s="378">
        <v>43825.169999999925</v>
      </c>
      <c r="N1007" s="379"/>
      <c r="O1007" s="405"/>
      <c r="P1007" s="375" t="s">
        <v>2578</v>
      </c>
      <c r="Q1007" s="371"/>
    </row>
    <row r="1008" spans="1:17" ht="39.950000000000003" customHeight="1">
      <c r="A1008">
        <f t="shared" si="58"/>
        <v>0</v>
      </c>
      <c r="B1008" s="362"/>
      <c r="C1008" s="362"/>
      <c r="D1008" s="422" t="s">
        <v>2579</v>
      </c>
      <c r="E1008" s="431"/>
      <c r="F1008" s="377" t="s">
        <v>177</v>
      </c>
      <c r="G1008" s="377" t="s">
        <v>156</v>
      </c>
      <c r="H1008" s="377" t="s">
        <v>1715</v>
      </c>
      <c r="I1008" s="441"/>
      <c r="J1008" s="442">
        <v>3000000</v>
      </c>
      <c r="K1008" s="471">
        <v>0</v>
      </c>
      <c r="L1008" s="442">
        <v>0</v>
      </c>
      <c r="M1008" s="378">
        <f>J1008-L1008</f>
        <v>3000000</v>
      </c>
      <c r="N1008" s="379"/>
      <c r="O1008" s="405"/>
      <c r="P1008" s="375"/>
      <c r="Q1008" s="371"/>
    </row>
    <row r="1009" spans="1:17" ht="39.950000000000003" customHeight="1">
      <c r="A1009">
        <f t="shared" si="58"/>
        <v>1</v>
      </c>
      <c r="B1009" s="362">
        <v>2018</v>
      </c>
      <c r="C1009" s="362">
        <v>2018</v>
      </c>
      <c r="D1009" s="422"/>
      <c r="E1009" s="432" t="s">
        <v>2580</v>
      </c>
      <c r="F1009" s="361" t="s">
        <v>2581</v>
      </c>
      <c r="G1009" s="361" t="s">
        <v>2582</v>
      </c>
      <c r="H1009" s="361" t="s">
        <v>1715</v>
      </c>
      <c r="I1009" s="369">
        <v>346013.86</v>
      </c>
      <c r="J1009" s="369">
        <v>328185</v>
      </c>
      <c r="K1009" s="470">
        <f>I1009*15/100</f>
        <v>51902.078999999998</v>
      </c>
      <c r="L1009" s="442">
        <v>320305.40999999997</v>
      </c>
      <c r="M1009" s="363">
        <f>J1009-L1009</f>
        <v>7879.5900000000256</v>
      </c>
      <c r="N1009" s="363"/>
      <c r="O1009" s="405"/>
      <c r="P1009" s="366"/>
      <c r="Q1009" s="376" t="s">
        <v>2583</v>
      </c>
    </row>
    <row r="1010" spans="1:17" ht="39.950000000000003" customHeight="1">
      <c r="A1010">
        <f t="shared" si="58"/>
        <v>0</v>
      </c>
      <c r="B1010" s="362"/>
      <c r="C1010" s="362"/>
      <c r="D1010" s="422" t="s">
        <v>2584</v>
      </c>
      <c r="E1010" s="432"/>
      <c r="F1010" s="377"/>
      <c r="G1010" s="377" t="s">
        <v>2582</v>
      </c>
      <c r="H1010" s="377" t="s">
        <v>1715</v>
      </c>
      <c r="I1010" s="442"/>
      <c r="J1010" s="442">
        <v>328185</v>
      </c>
      <c r="K1010" s="471">
        <v>0</v>
      </c>
      <c r="L1010" s="442">
        <v>320305.40999999997</v>
      </c>
      <c r="M1010" s="378">
        <f>J1010-L1010</f>
        <v>7879.5900000000256</v>
      </c>
      <c r="N1010" s="363"/>
      <c r="O1010" s="405"/>
      <c r="P1010" s="406" t="s">
        <v>2585</v>
      </c>
      <c r="Q1010" s="371"/>
    </row>
    <row r="1011" spans="1:17" ht="39.950000000000003" customHeight="1">
      <c r="A1011">
        <f t="shared" si="58"/>
        <v>1</v>
      </c>
      <c r="B1011" s="362">
        <v>2014</v>
      </c>
      <c r="C1011" s="362">
        <v>2018</v>
      </c>
      <c r="D1011" s="422"/>
      <c r="E1011" s="432" t="s">
        <v>2586</v>
      </c>
      <c r="F1011" s="361" t="s">
        <v>2587</v>
      </c>
      <c r="G1011" s="361" t="s">
        <v>725</v>
      </c>
      <c r="H1011" s="361" t="s">
        <v>1715</v>
      </c>
      <c r="I1011" s="369">
        <v>8873544</v>
      </c>
      <c r="J1011" s="369">
        <f>J1012+J1013+J1014+J1015+J1016</f>
        <v>8123027</v>
      </c>
      <c r="K1011" s="470">
        <f>I1011*15/100</f>
        <v>1331031.6000000001</v>
      </c>
      <c r="L1011" s="369">
        <f>L1012+L1013+L1014+L1015+L1016</f>
        <v>7467944.7400000002</v>
      </c>
      <c r="M1011" s="363">
        <f>J1011-L1011</f>
        <v>655082.25999999978</v>
      </c>
      <c r="N1011" s="363"/>
      <c r="O1011" s="405" t="s">
        <v>2588</v>
      </c>
      <c r="P1011" s="366"/>
      <c r="Q1011" s="376" t="s">
        <v>2264</v>
      </c>
    </row>
    <row r="1012" spans="1:17" ht="39.950000000000003" customHeight="1">
      <c r="A1012">
        <f t="shared" si="58"/>
        <v>0</v>
      </c>
      <c r="B1012" s="362"/>
      <c r="C1012" s="362"/>
      <c r="D1012" s="422" t="s">
        <v>726</v>
      </c>
      <c r="E1012" s="432"/>
      <c r="F1012" s="377" t="s">
        <v>176</v>
      </c>
      <c r="G1012" s="377" t="s">
        <v>725</v>
      </c>
      <c r="H1012" s="377" t="s">
        <v>1715</v>
      </c>
      <c r="I1012" s="442"/>
      <c r="J1012" s="442">
        <v>1000000</v>
      </c>
      <c r="K1012" s="471">
        <v>0</v>
      </c>
      <c r="L1012" s="442">
        <v>1000000</v>
      </c>
      <c r="M1012" s="378">
        <v>0</v>
      </c>
      <c r="N1012" s="363"/>
      <c r="O1012" s="405"/>
      <c r="P1012" s="366"/>
      <c r="Q1012" s="371"/>
    </row>
    <row r="1013" spans="1:17" ht="39.950000000000003" customHeight="1">
      <c r="A1013">
        <f t="shared" si="58"/>
        <v>0</v>
      </c>
      <c r="B1013" s="362"/>
      <c r="C1013" s="362"/>
      <c r="D1013" s="422" t="s">
        <v>727</v>
      </c>
      <c r="E1013" s="432"/>
      <c r="F1013" s="377" t="s">
        <v>177</v>
      </c>
      <c r="G1013" s="377" t="s">
        <v>725</v>
      </c>
      <c r="H1013" s="377" t="s">
        <v>1715</v>
      </c>
      <c r="I1013" s="442"/>
      <c r="J1013" s="442">
        <v>1000000</v>
      </c>
      <c r="K1013" s="471">
        <v>0</v>
      </c>
      <c r="L1013" s="442">
        <v>1000000</v>
      </c>
      <c r="M1013" s="378">
        <v>0</v>
      </c>
      <c r="N1013" s="363"/>
      <c r="O1013" s="405"/>
      <c r="P1013" s="366"/>
      <c r="Q1013" s="371"/>
    </row>
    <row r="1014" spans="1:17" ht="39.950000000000003" customHeight="1">
      <c r="A1014">
        <f t="shared" si="58"/>
        <v>0</v>
      </c>
      <c r="B1014" s="362"/>
      <c r="C1014" s="362"/>
      <c r="D1014" s="422" t="s">
        <v>728</v>
      </c>
      <c r="E1014" s="432"/>
      <c r="F1014" s="377" t="s">
        <v>178</v>
      </c>
      <c r="G1014" s="377" t="s">
        <v>725</v>
      </c>
      <c r="H1014" s="377" t="s">
        <v>1715</v>
      </c>
      <c r="I1014" s="442"/>
      <c r="J1014" s="442">
        <v>1000000</v>
      </c>
      <c r="K1014" s="471">
        <v>0</v>
      </c>
      <c r="L1014" s="442">
        <v>1000000</v>
      </c>
      <c r="M1014" s="378">
        <v>0</v>
      </c>
      <c r="N1014" s="363"/>
      <c r="O1014" s="405"/>
      <c r="P1014" s="366"/>
      <c r="Q1014" s="371"/>
    </row>
    <row r="1015" spans="1:17" ht="39.950000000000003" customHeight="1">
      <c r="A1015">
        <f t="shared" si="58"/>
        <v>0</v>
      </c>
      <c r="B1015" s="362"/>
      <c r="C1015" s="362"/>
      <c r="D1015" s="422" t="s">
        <v>1269</v>
      </c>
      <c r="E1015" s="432"/>
      <c r="F1015" s="377" t="s">
        <v>187</v>
      </c>
      <c r="G1015" s="377" t="s">
        <v>725</v>
      </c>
      <c r="H1015" s="377" t="s">
        <v>1715</v>
      </c>
      <c r="I1015" s="442"/>
      <c r="J1015" s="442">
        <v>1000000</v>
      </c>
      <c r="K1015" s="471">
        <v>0</v>
      </c>
      <c r="L1015" s="442">
        <v>999999.92</v>
      </c>
      <c r="M1015" s="378">
        <v>7.9999999958090484E-2</v>
      </c>
      <c r="N1015" s="363"/>
      <c r="O1015" s="405"/>
      <c r="P1015" s="366"/>
      <c r="Q1015" s="371"/>
    </row>
    <row r="1016" spans="1:17" ht="39.950000000000003" customHeight="1">
      <c r="A1016">
        <f t="shared" si="58"/>
        <v>0</v>
      </c>
      <c r="B1016" s="362"/>
      <c r="C1016" s="362"/>
      <c r="D1016" s="422" t="s">
        <v>2589</v>
      </c>
      <c r="E1016" s="432"/>
      <c r="F1016" s="377" t="s">
        <v>236</v>
      </c>
      <c r="G1016" s="377" t="s">
        <v>725</v>
      </c>
      <c r="H1016" s="377" t="s">
        <v>1715</v>
      </c>
      <c r="I1016" s="442"/>
      <c r="J1016" s="442">
        <v>4123027</v>
      </c>
      <c r="K1016" s="471">
        <v>0</v>
      </c>
      <c r="L1016" s="442">
        <v>3467944.82</v>
      </c>
      <c r="M1016" s="378">
        <f>J1016-L1016</f>
        <v>655082.18000000017</v>
      </c>
      <c r="N1016" s="363"/>
      <c r="O1016" s="405"/>
      <c r="P1016" s="375" t="s">
        <v>2590</v>
      </c>
      <c r="Q1016" s="371"/>
    </row>
    <row r="1017" spans="1:17" ht="39.950000000000003" customHeight="1">
      <c r="A1017">
        <f t="shared" si="58"/>
        <v>1</v>
      </c>
      <c r="B1017" s="362">
        <v>2012</v>
      </c>
      <c r="C1017" s="362">
        <v>2018</v>
      </c>
      <c r="D1017" s="422"/>
      <c r="E1017" s="432" t="s">
        <v>1628</v>
      </c>
      <c r="F1017" s="361" t="s">
        <v>1102</v>
      </c>
      <c r="G1017" s="361" t="s">
        <v>1103</v>
      </c>
      <c r="H1017" s="361" t="s">
        <v>1715</v>
      </c>
      <c r="I1017" s="369">
        <v>3784482.19</v>
      </c>
      <c r="J1017" s="369">
        <f>J1018+J1019+J1020+J1021+J1022+J1023+J1024</f>
        <v>3334937</v>
      </c>
      <c r="K1017" s="470">
        <f>I1017*15/100</f>
        <v>567672.32850000006</v>
      </c>
      <c r="L1017" s="369">
        <f>L1018+L1019+L1020+L1021+L1022+L1023+L1024</f>
        <v>3197370.6399999997</v>
      </c>
      <c r="M1017" s="363">
        <f>J1017-L1017</f>
        <v>137566.36000000034</v>
      </c>
      <c r="N1017" s="363">
        <f>I1017-J1017</f>
        <v>449545.18999999994</v>
      </c>
      <c r="O1017" s="405" t="s">
        <v>2591</v>
      </c>
      <c r="P1017" s="366"/>
      <c r="Q1017" s="371"/>
    </row>
    <row r="1018" spans="1:17" ht="39.950000000000003" customHeight="1">
      <c r="A1018">
        <f t="shared" si="58"/>
        <v>0</v>
      </c>
      <c r="B1018" s="362"/>
      <c r="C1018" s="362"/>
      <c r="D1018" s="422" t="s">
        <v>1104</v>
      </c>
      <c r="E1018" s="432"/>
      <c r="F1018" s="377" t="s">
        <v>176</v>
      </c>
      <c r="G1018" s="377" t="s">
        <v>1103</v>
      </c>
      <c r="H1018" s="377"/>
      <c r="I1018" s="442"/>
      <c r="J1018" s="442">
        <v>500000</v>
      </c>
      <c r="K1018" s="471">
        <v>0</v>
      </c>
      <c r="L1018" s="442">
        <v>500000</v>
      </c>
      <c r="M1018" s="378">
        <v>0</v>
      </c>
      <c r="N1018" s="378"/>
      <c r="O1018" s="405"/>
      <c r="P1018" s="366"/>
      <c r="Q1018" s="371"/>
    </row>
    <row r="1019" spans="1:17" ht="39.950000000000003" customHeight="1">
      <c r="A1019">
        <f t="shared" si="58"/>
        <v>0</v>
      </c>
      <c r="B1019" s="362"/>
      <c r="C1019" s="362"/>
      <c r="D1019" s="422" t="s">
        <v>1105</v>
      </c>
      <c r="E1019" s="432"/>
      <c r="F1019" s="377" t="s">
        <v>177</v>
      </c>
      <c r="G1019" s="377" t="s">
        <v>1103</v>
      </c>
      <c r="H1019" s="377"/>
      <c r="I1019" s="442"/>
      <c r="J1019" s="442">
        <v>786523</v>
      </c>
      <c r="K1019" s="471">
        <v>0</v>
      </c>
      <c r="L1019" s="442">
        <v>786523</v>
      </c>
      <c r="M1019" s="378">
        <v>0</v>
      </c>
      <c r="N1019" s="378"/>
      <c r="O1019" s="405"/>
      <c r="P1019" s="366"/>
      <c r="Q1019" s="371"/>
    </row>
    <row r="1020" spans="1:17" ht="39.950000000000003" customHeight="1">
      <c r="A1020">
        <f t="shared" si="58"/>
        <v>0</v>
      </c>
      <c r="B1020" s="362"/>
      <c r="C1020" s="362"/>
      <c r="D1020" s="422" t="s">
        <v>1106</v>
      </c>
      <c r="E1020" s="432"/>
      <c r="F1020" s="377" t="s">
        <v>178</v>
      </c>
      <c r="G1020" s="377" t="s">
        <v>1103</v>
      </c>
      <c r="H1020" s="377"/>
      <c r="I1020" s="442"/>
      <c r="J1020" s="442">
        <v>58250</v>
      </c>
      <c r="K1020" s="471">
        <v>0</v>
      </c>
      <c r="L1020" s="442">
        <v>58250</v>
      </c>
      <c r="M1020" s="378">
        <v>0</v>
      </c>
      <c r="N1020" s="378"/>
      <c r="O1020" s="405"/>
      <c r="P1020" s="366"/>
      <c r="Q1020" s="371"/>
    </row>
    <row r="1021" spans="1:17" ht="39.950000000000003" customHeight="1">
      <c r="A1021">
        <f t="shared" si="58"/>
        <v>0</v>
      </c>
      <c r="B1021" s="362"/>
      <c r="C1021" s="362"/>
      <c r="D1021" s="422" t="s">
        <v>1107</v>
      </c>
      <c r="E1021" s="432"/>
      <c r="F1021" s="377" t="s">
        <v>187</v>
      </c>
      <c r="G1021" s="377" t="s">
        <v>1103</v>
      </c>
      <c r="H1021" s="377"/>
      <c r="I1021" s="442"/>
      <c r="J1021" s="442">
        <v>500000</v>
      </c>
      <c r="K1021" s="471">
        <v>0</v>
      </c>
      <c r="L1021" s="442">
        <v>500000</v>
      </c>
      <c r="M1021" s="378">
        <v>0</v>
      </c>
      <c r="N1021" s="378"/>
      <c r="O1021" s="405"/>
      <c r="P1021" s="366"/>
      <c r="Q1021" s="371"/>
    </row>
    <row r="1022" spans="1:17" ht="39.950000000000003" customHeight="1">
      <c r="A1022">
        <f t="shared" si="58"/>
        <v>0</v>
      </c>
      <c r="B1022" s="362"/>
      <c r="C1022" s="362"/>
      <c r="D1022" s="422" t="s">
        <v>1108</v>
      </c>
      <c r="E1022" s="432"/>
      <c r="F1022" s="377" t="s">
        <v>236</v>
      </c>
      <c r="G1022" s="377" t="s">
        <v>1103</v>
      </c>
      <c r="H1022" s="377"/>
      <c r="I1022" s="442"/>
      <c r="J1022" s="442">
        <v>1001254</v>
      </c>
      <c r="K1022" s="471">
        <v>0</v>
      </c>
      <c r="L1022" s="442">
        <v>924810.88</v>
      </c>
      <c r="M1022" s="378">
        <v>76443.12</v>
      </c>
      <c r="N1022" s="378"/>
      <c r="O1022" s="405"/>
      <c r="P1022" s="366"/>
      <c r="Q1022" s="371"/>
    </row>
    <row r="1023" spans="1:17" ht="39.950000000000003" customHeight="1">
      <c r="A1023">
        <f t="shared" si="58"/>
        <v>0</v>
      </c>
      <c r="B1023" s="362"/>
      <c r="C1023" s="362"/>
      <c r="D1023" s="422" t="s">
        <v>1284</v>
      </c>
      <c r="E1023" s="432"/>
      <c r="F1023" s="377" t="s">
        <v>245</v>
      </c>
      <c r="G1023" s="377" t="s">
        <v>1103</v>
      </c>
      <c r="H1023" s="377"/>
      <c r="I1023" s="442"/>
      <c r="J1023" s="442">
        <v>258790</v>
      </c>
      <c r="K1023" s="471">
        <v>0</v>
      </c>
      <c r="L1023" s="442">
        <v>197666.76</v>
      </c>
      <c r="M1023" s="378">
        <v>61123.239999999991</v>
      </c>
      <c r="N1023" s="378"/>
      <c r="O1023" s="405"/>
      <c r="P1023" s="366"/>
      <c r="Q1023" s="371"/>
    </row>
    <row r="1024" spans="1:17" ht="39.950000000000003" customHeight="1">
      <c r="A1024">
        <f t="shared" si="58"/>
        <v>0</v>
      </c>
      <c r="B1024" s="362"/>
      <c r="C1024" s="362"/>
      <c r="D1024" s="422" t="s">
        <v>2592</v>
      </c>
      <c r="E1024" s="432"/>
      <c r="F1024" s="377" t="s">
        <v>278</v>
      </c>
      <c r="G1024" s="377" t="s">
        <v>1103</v>
      </c>
      <c r="H1024" s="377"/>
      <c r="I1024" s="442"/>
      <c r="J1024" s="442">
        <v>230120</v>
      </c>
      <c r="K1024" s="471">
        <v>0</v>
      </c>
      <c r="L1024" s="442">
        <v>230120</v>
      </c>
      <c r="M1024" s="378">
        <f>J1024-L1024</f>
        <v>0</v>
      </c>
      <c r="N1024" s="363"/>
      <c r="O1024" s="405"/>
      <c r="P1024" s="366"/>
      <c r="Q1024" s="371"/>
    </row>
    <row r="1025" spans="1:17" ht="39.950000000000003" customHeight="1">
      <c r="A1025">
        <f t="shared" si="58"/>
        <v>1</v>
      </c>
      <c r="B1025" s="362">
        <v>2012</v>
      </c>
      <c r="C1025" s="362">
        <v>2018</v>
      </c>
      <c r="D1025" s="422"/>
      <c r="E1025" s="432" t="s">
        <v>2593</v>
      </c>
      <c r="F1025" s="361" t="s">
        <v>2594</v>
      </c>
      <c r="G1025" s="361" t="s">
        <v>2595</v>
      </c>
      <c r="H1025" s="361" t="s">
        <v>1715</v>
      </c>
      <c r="I1025" s="369">
        <v>12250000</v>
      </c>
      <c r="J1025" s="369">
        <f>J1026+J1027+J1028+J1029+J1030</f>
        <v>11044910</v>
      </c>
      <c r="K1025" s="475">
        <f>I1025*15/100</f>
        <v>1837500</v>
      </c>
      <c r="L1025" s="369">
        <f>-L1026+L1027+L1028+L1029+L1030</f>
        <v>6845503.0899999999</v>
      </c>
      <c r="M1025" s="363">
        <f>J1025-L1025</f>
        <v>4199406.91</v>
      </c>
      <c r="N1025" s="363">
        <f>I1025-J1025</f>
        <v>1205090</v>
      </c>
      <c r="O1025" s="405" t="s">
        <v>2596</v>
      </c>
      <c r="P1025" s="406"/>
      <c r="Q1025" s="376" t="s">
        <v>2597</v>
      </c>
    </row>
    <row r="1026" spans="1:17" ht="39.950000000000003" customHeight="1">
      <c r="A1026">
        <f t="shared" si="58"/>
        <v>0</v>
      </c>
      <c r="B1026" s="362"/>
      <c r="C1026" s="362"/>
      <c r="D1026" s="422" t="s">
        <v>2598</v>
      </c>
      <c r="E1026" s="432"/>
      <c r="F1026" s="377" t="s">
        <v>176</v>
      </c>
      <c r="G1026" s="377" t="s">
        <v>2595</v>
      </c>
      <c r="H1026" s="377"/>
      <c r="I1026" s="442"/>
      <c r="J1026" s="442">
        <v>1000000</v>
      </c>
      <c r="K1026" s="471"/>
      <c r="L1026" s="442">
        <v>999976.91</v>
      </c>
      <c r="M1026" s="378">
        <v>23.089999999967404</v>
      </c>
      <c r="N1026" s="378">
        <v>0</v>
      </c>
      <c r="O1026" s="409"/>
      <c r="P1026" s="366"/>
      <c r="Q1026" s="371"/>
    </row>
    <row r="1027" spans="1:17" ht="39.950000000000003" customHeight="1">
      <c r="A1027">
        <f t="shared" si="58"/>
        <v>0</v>
      </c>
      <c r="B1027" s="362"/>
      <c r="C1027" s="362"/>
      <c r="D1027" s="422" t="s">
        <v>2599</v>
      </c>
      <c r="E1027" s="432"/>
      <c r="F1027" s="377" t="s">
        <v>177</v>
      </c>
      <c r="G1027" s="377" t="s">
        <v>2595</v>
      </c>
      <c r="H1027" s="377"/>
      <c r="I1027" s="442"/>
      <c r="J1027" s="442">
        <v>3000000</v>
      </c>
      <c r="K1027" s="471"/>
      <c r="L1027" s="442">
        <v>3000000</v>
      </c>
      <c r="M1027" s="378">
        <v>0</v>
      </c>
      <c r="N1027" s="378">
        <v>0</v>
      </c>
      <c r="O1027" s="409"/>
      <c r="P1027" s="366"/>
      <c r="Q1027" s="371"/>
    </row>
    <row r="1028" spans="1:17" ht="39.950000000000003" customHeight="1">
      <c r="A1028">
        <f t="shared" ref="A1028:A1091" si="63">IF(B1028&lt;&gt;0,1,0)</f>
        <v>0</v>
      </c>
      <c r="B1028" s="362"/>
      <c r="C1028" s="362"/>
      <c r="D1028" s="422" t="s">
        <v>2600</v>
      </c>
      <c r="E1028" s="432"/>
      <c r="F1028" s="377" t="s">
        <v>178</v>
      </c>
      <c r="G1028" s="377" t="s">
        <v>2595</v>
      </c>
      <c r="H1028" s="377"/>
      <c r="I1028" s="442"/>
      <c r="J1028" s="442">
        <v>2000000</v>
      </c>
      <c r="K1028" s="471"/>
      <c r="L1028" s="442">
        <v>2000000</v>
      </c>
      <c r="M1028" s="378">
        <v>0</v>
      </c>
      <c r="N1028" s="378">
        <v>0</v>
      </c>
      <c r="O1028" s="409"/>
      <c r="P1028" s="366"/>
      <c r="Q1028" s="371"/>
    </row>
    <row r="1029" spans="1:17" ht="39.950000000000003" customHeight="1">
      <c r="A1029">
        <f t="shared" si="63"/>
        <v>0</v>
      </c>
      <c r="B1029" s="362"/>
      <c r="C1029" s="362"/>
      <c r="D1029" s="422" t="s">
        <v>2601</v>
      </c>
      <c r="E1029" s="432"/>
      <c r="F1029" s="377" t="s">
        <v>187</v>
      </c>
      <c r="G1029" s="377" t="s">
        <v>2595</v>
      </c>
      <c r="H1029" s="377"/>
      <c r="I1029" s="442"/>
      <c r="J1029" s="442">
        <v>2845480</v>
      </c>
      <c r="K1029" s="471"/>
      <c r="L1029" s="442">
        <v>2845480</v>
      </c>
      <c r="M1029" s="378">
        <f>J1029-L1029</f>
        <v>0</v>
      </c>
      <c r="N1029" s="378">
        <v>0</v>
      </c>
      <c r="O1029" s="409"/>
      <c r="P1029" s="366"/>
      <c r="Q1029" s="371"/>
    </row>
    <row r="1030" spans="1:17" ht="39.950000000000003" customHeight="1">
      <c r="A1030">
        <f t="shared" si="63"/>
        <v>0</v>
      </c>
      <c r="B1030" s="362"/>
      <c r="C1030" s="362"/>
      <c r="D1030" s="422" t="s">
        <v>2602</v>
      </c>
      <c r="E1030" s="432"/>
      <c r="F1030" s="377" t="s">
        <v>236</v>
      </c>
      <c r="G1030" s="377" t="s">
        <v>2595</v>
      </c>
      <c r="H1030" s="377"/>
      <c r="I1030" s="442"/>
      <c r="J1030" s="442">
        <v>2199430</v>
      </c>
      <c r="K1030" s="471"/>
      <c r="L1030" s="442">
        <v>0</v>
      </c>
      <c r="M1030" s="378">
        <v>2199430</v>
      </c>
      <c r="N1030" s="378"/>
      <c r="O1030" s="409"/>
      <c r="P1030" s="366"/>
      <c r="Q1030" s="371"/>
    </row>
    <row r="1031" spans="1:17" ht="39.950000000000003" customHeight="1">
      <c r="A1031">
        <f t="shared" si="63"/>
        <v>1</v>
      </c>
      <c r="B1031" s="362">
        <v>2014</v>
      </c>
      <c r="C1031" s="362">
        <v>2015</v>
      </c>
      <c r="D1031" s="419"/>
      <c r="E1031" s="431" t="s">
        <v>1552</v>
      </c>
      <c r="F1031" s="387" t="s">
        <v>2603</v>
      </c>
      <c r="G1031" s="387" t="s">
        <v>13</v>
      </c>
      <c r="H1031" s="387" t="s">
        <v>1403</v>
      </c>
      <c r="I1031" s="444">
        <v>12593763</v>
      </c>
      <c r="J1031" s="367">
        <v>4000000</v>
      </c>
      <c r="K1031" s="470">
        <v>1889064.45</v>
      </c>
      <c r="L1031" s="367">
        <v>3543206.18</v>
      </c>
      <c r="M1031" s="363">
        <v>456793.81999999983</v>
      </c>
      <c r="N1031" s="372">
        <v>8593763</v>
      </c>
      <c r="O1031" s="405" t="s">
        <v>2604</v>
      </c>
      <c r="P1031" s="406"/>
      <c r="Q1031" s="376" t="s">
        <v>2605</v>
      </c>
    </row>
    <row r="1032" spans="1:17" ht="39.950000000000003" customHeight="1">
      <c r="A1032">
        <f t="shared" si="63"/>
        <v>0</v>
      </c>
      <c r="B1032" s="362"/>
      <c r="C1032" s="362"/>
      <c r="D1032" s="423" t="s">
        <v>211</v>
      </c>
      <c r="E1032" s="431"/>
      <c r="F1032" s="389" t="s">
        <v>176</v>
      </c>
      <c r="G1032" s="389" t="s">
        <v>13</v>
      </c>
      <c r="H1032" s="389" t="s">
        <v>1403</v>
      </c>
      <c r="I1032" s="445"/>
      <c r="J1032" s="446">
        <v>2000000</v>
      </c>
      <c r="K1032" s="471">
        <v>0</v>
      </c>
      <c r="L1032" s="445">
        <v>2000000</v>
      </c>
      <c r="M1032" s="378">
        <v>0</v>
      </c>
      <c r="N1032" s="379"/>
      <c r="O1032" s="409"/>
      <c r="P1032" s="366"/>
      <c r="Q1032" s="371"/>
    </row>
    <row r="1033" spans="1:17" ht="39.950000000000003" customHeight="1">
      <c r="A1033">
        <f t="shared" si="63"/>
        <v>0</v>
      </c>
      <c r="B1033" s="362"/>
      <c r="C1033" s="362"/>
      <c r="D1033" s="423" t="s">
        <v>212</v>
      </c>
      <c r="E1033" s="431"/>
      <c r="F1033" s="389" t="s">
        <v>177</v>
      </c>
      <c r="G1033" s="389" t="s">
        <v>13</v>
      </c>
      <c r="H1033" s="389" t="s">
        <v>1403</v>
      </c>
      <c r="I1033" s="446"/>
      <c r="J1033" s="446">
        <v>1000000</v>
      </c>
      <c r="K1033" s="471">
        <v>0</v>
      </c>
      <c r="L1033" s="445">
        <v>1000000</v>
      </c>
      <c r="M1033" s="378">
        <v>0</v>
      </c>
      <c r="N1033" s="379"/>
      <c r="O1033" s="409"/>
      <c r="P1033" s="366"/>
      <c r="Q1033" s="371"/>
    </row>
    <row r="1034" spans="1:17" ht="39.950000000000003" customHeight="1">
      <c r="A1034">
        <f t="shared" si="63"/>
        <v>0</v>
      </c>
      <c r="B1034" s="362"/>
      <c r="C1034" s="362"/>
      <c r="D1034" s="423" t="s">
        <v>2606</v>
      </c>
      <c r="E1034" s="431"/>
      <c r="F1034" s="389" t="s">
        <v>178</v>
      </c>
      <c r="G1034" s="389" t="s">
        <v>13</v>
      </c>
      <c r="H1034" s="389" t="s">
        <v>1403</v>
      </c>
      <c r="I1034" s="446"/>
      <c r="J1034" s="446">
        <v>1000000</v>
      </c>
      <c r="K1034" s="471">
        <v>0</v>
      </c>
      <c r="L1034" s="445">
        <v>543206.18000000005</v>
      </c>
      <c r="M1034" s="378">
        <v>456793.81999999995</v>
      </c>
      <c r="N1034" s="379"/>
      <c r="O1034" s="409"/>
      <c r="P1034" s="406" t="s">
        <v>2607</v>
      </c>
      <c r="Q1034" s="371"/>
    </row>
    <row r="1035" spans="1:17" ht="39.950000000000003" customHeight="1">
      <c r="A1035">
        <f t="shared" si="63"/>
        <v>1</v>
      </c>
      <c r="B1035" s="362">
        <v>2013</v>
      </c>
      <c r="C1035" s="362">
        <v>2018</v>
      </c>
      <c r="D1035" s="419"/>
      <c r="E1035" s="431" t="s">
        <v>1403</v>
      </c>
      <c r="F1035" s="387" t="s">
        <v>2608</v>
      </c>
      <c r="G1035" s="387" t="s">
        <v>29</v>
      </c>
      <c r="H1035" s="387" t="s">
        <v>1403</v>
      </c>
      <c r="I1035" s="438">
        <v>12134279.77</v>
      </c>
      <c r="J1035" s="367">
        <f>J1036+J1037+J1038+J1039+J1040</f>
        <v>12441204</v>
      </c>
      <c r="K1035" s="470">
        <f>I1035*15/100</f>
        <v>1820141.9654999999</v>
      </c>
      <c r="L1035" s="367">
        <f>L1036+L1037+L1038+L1039+L1040</f>
        <v>11551488.57</v>
      </c>
      <c r="M1035" s="363">
        <f>J1035-L1035</f>
        <v>889715.4299999997</v>
      </c>
      <c r="N1035" s="372"/>
      <c r="O1035" s="405"/>
      <c r="P1035" s="366"/>
      <c r="Q1035" s="371"/>
    </row>
    <row r="1036" spans="1:17" ht="39.950000000000003" customHeight="1">
      <c r="A1036">
        <f t="shared" si="63"/>
        <v>0</v>
      </c>
      <c r="B1036" s="362"/>
      <c r="C1036" s="362"/>
      <c r="D1036" s="423" t="s">
        <v>264</v>
      </c>
      <c r="E1036" s="431"/>
      <c r="F1036" s="389" t="s">
        <v>176</v>
      </c>
      <c r="G1036" s="389" t="s">
        <v>29</v>
      </c>
      <c r="H1036" s="389" t="s">
        <v>1403</v>
      </c>
      <c r="I1036" s="446"/>
      <c r="J1036" s="446">
        <v>1000000</v>
      </c>
      <c r="K1036" s="471">
        <v>0</v>
      </c>
      <c r="L1036" s="445">
        <v>1000000</v>
      </c>
      <c r="M1036" s="378">
        <v>0</v>
      </c>
      <c r="N1036" s="379"/>
      <c r="O1036" s="409"/>
      <c r="P1036" s="366"/>
      <c r="Q1036" s="371"/>
    </row>
    <row r="1037" spans="1:17" ht="39.950000000000003" customHeight="1">
      <c r="A1037">
        <f t="shared" si="63"/>
        <v>0</v>
      </c>
      <c r="B1037" s="362"/>
      <c r="C1037" s="362"/>
      <c r="D1037" s="423" t="s">
        <v>265</v>
      </c>
      <c r="E1037" s="431"/>
      <c r="F1037" s="389" t="s">
        <v>177</v>
      </c>
      <c r="G1037" s="389" t="s">
        <v>29</v>
      </c>
      <c r="H1037" s="389" t="s">
        <v>1403</v>
      </c>
      <c r="I1037" s="446"/>
      <c r="J1037" s="446">
        <v>3000000</v>
      </c>
      <c r="K1037" s="471">
        <v>0</v>
      </c>
      <c r="L1037" s="445">
        <v>2999999.99</v>
      </c>
      <c r="M1037" s="378">
        <v>9.9999997764825821E-3</v>
      </c>
      <c r="N1037" s="379"/>
      <c r="O1037" s="409"/>
      <c r="P1037" s="366"/>
      <c r="Q1037" s="371"/>
    </row>
    <row r="1038" spans="1:17" ht="39.950000000000003" customHeight="1">
      <c r="A1038">
        <f t="shared" si="63"/>
        <v>0</v>
      </c>
      <c r="B1038" s="362"/>
      <c r="C1038" s="362"/>
      <c r="D1038" s="423" t="s">
        <v>266</v>
      </c>
      <c r="E1038" s="431"/>
      <c r="F1038" s="389" t="s">
        <v>178</v>
      </c>
      <c r="G1038" s="389" t="s">
        <v>29</v>
      </c>
      <c r="H1038" s="389" t="s">
        <v>1403</v>
      </c>
      <c r="I1038" s="446"/>
      <c r="J1038" s="446">
        <v>1500000</v>
      </c>
      <c r="K1038" s="471">
        <v>0</v>
      </c>
      <c r="L1038" s="445">
        <v>1500000</v>
      </c>
      <c r="M1038" s="378">
        <v>0</v>
      </c>
      <c r="N1038" s="379"/>
      <c r="O1038" s="409"/>
      <c r="P1038" s="366"/>
      <c r="Q1038" s="371"/>
    </row>
    <row r="1039" spans="1:17" ht="39.950000000000003" customHeight="1">
      <c r="A1039">
        <f t="shared" si="63"/>
        <v>0</v>
      </c>
      <c r="B1039" s="362"/>
      <c r="C1039" s="362"/>
      <c r="D1039" s="423" t="s">
        <v>62</v>
      </c>
      <c r="E1039" s="431"/>
      <c r="F1039" s="389" t="s">
        <v>187</v>
      </c>
      <c r="G1039" s="389" t="s">
        <v>29</v>
      </c>
      <c r="H1039" s="389" t="s">
        <v>1403</v>
      </c>
      <c r="I1039" s="446"/>
      <c r="J1039" s="446">
        <v>1917289</v>
      </c>
      <c r="K1039" s="471">
        <v>0</v>
      </c>
      <c r="L1039" s="445">
        <v>1917289.38</v>
      </c>
      <c r="M1039" s="378">
        <v>-0.37999999988824129</v>
      </c>
      <c r="N1039" s="379"/>
      <c r="O1039" s="409"/>
      <c r="P1039" s="366"/>
      <c r="Q1039" s="371"/>
    </row>
    <row r="1040" spans="1:17" ht="39.950000000000003" customHeight="1">
      <c r="A1040">
        <f t="shared" si="63"/>
        <v>0</v>
      </c>
      <c r="B1040" s="362"/>
      <c r="C1040" s="362"/>
      <c r="D1040" s="423" t="s">
        <v>2609</v>
      </c>
      <c r="E1040" s="431"/>
      <c r="F1040" s="389" t="s">
        <v>236</v>
      </c>
      <c r="G1040" s="389" t="s">
        <v>29</v>
      </c>
      <c r="H1040" s="389" t="s">
        <v>1403</v>
      </c>
      <c r="I1040" s="446"/>
      <c r="J1040" s="446">
        <v>5023915</v>
      </c>
      <c r="K1040" s="471">
        <v>0</v>
      </c>
      <c r="L1040" s="445">
        <v>4134199.2</v>
      </c>
      <c r="M1040" s="378">
        <f>J1040-L1040</f>
        <v>889715.79999999981</v>
      </c>
      <c r="N1040" s="379"/>
      <c r="O1040" s="409"/>
      <c r="P1040" s="406" t="s">
        <v>2610</v>
      </c>
      <c r="Q1040" s="371"/>
    </row>
    <row r="1041" spans="1:17" ht="39.950000000000003" customHeight="1">
      <c r="A1041">
        <f t="shared" si="63"/>
        <v>1</v>
      </c>
      <c r="B1041" s="362">
        <v>2014</v>
      </c>
      <c r="C1041" s="362">
        <v>2015</v>
      </c>
      <c r="D1041" s="419"/>
      <c r="E1041" s="431" t="s">
        <v>1630</v>
      </c>
      <c r="F1041" s="361" t="s">
        <v>2611</v>
      </c>
      <c r="G1041" s="361" t="s">
        <v>147</v>
      </c>
      <c r="H1041" s="361" t="s">
        <v>1403</v>
      </c>
      <c r="I1041" s="438">
        <v>4574288</v>
      </c>
      <c r="J1041" s="367">
        <f>J1042+J1043</f>
        <v>2000000</v>
      </c>
      <c r="K1041" s="470">
        <f>I1041*15/100</f>
        <v>686143.2</v>
      </c>
      <c r="L1041" s="367">
        <f>L1042+L1043</f>
        <v>1766268.15</v>
      </c>
      <c r="M1041" s="363">
        <f>J1041-L1041</f>
        <v>233731.85000000009</v>
      </c>
      <c r="N1041" s="372">
        <v>2574288</v>
      </c>
      <c r="O1041" s="405"/>
      <c r="P1041" s="366"/>
      <c r="Q1041" s="376"/>
    </row>
    <row r="1042" spans="1:17" ht="39.950000000000003" customHeight="1">
      <c r="A1042">
        <f t="shared" si="63"/>
        <v>0</v>
      </c>
      <c r="B1042" s="362"/>
      <c r="C1042" s="362"/>
      <c r="D1042" s="422" t="s">
        <v>2612</v>
      </c>
      <c r="E1042" s="431"/>
      <c r="F1042" s="377" t="s">
        <v>176</v>
      </c>
      <c r="G1042" s="377" t="s">
        <v>2613</v>
      </c>
      <c r="H1042" s="377"/>
      <c r="I1042" s="439"/>
      <c r="J1042" s="442">
        <v>1000000</v>
      </c>
      <c r="K1042" s="471">
        <v>0</v>
      </c>
      <c r="L1042" s="442">
        <v>965781.99</v>
      </c>
      <c r="M1042" s="378">
        <v>34218.010000000009</v>
      </c>
      <c r="N1042" s="379"/>
      <c r="O1042" s="409"/>
      <c r="P1042" s="375" t="s">
        <v>2614</v>
      </c>
      <c r="Q1042" s="371"/>
    </row>
    <row r="1043" spans="1:17" ht="39.950000000000003" customHeight="1">
      <c r="A1043">
        <f t="shared" si="63"/>
        <v>0</v>
      </c>
      <c r="B1043" s="362"/>
      <c r="C1043" s="362"/>
      <c r="D1043" s="422" t="s">
        <v>116</v>
      </c>
      <c r="E1043" s="431"/>
      <c r="F1043" s="377" t="s">
        <v>177</v>
      </c>
      <c r="G1043" s="377" t="s">
        <v>2613</v>
      </c>
      <c r="H1043" s="377"/>
      <c r="I1043" s="439"/>
      <c r="J1043" s="442">
        <v>1000000</v>
      </c>
      <c r="K1043" s="471">
        <v>0</v>
      </c>
      <c r="L1043" s="442">
        <v>800486.16</v>
      </c>
      <c r="M1043" s="378">
        <f>J1043-L1043</f>
        <v>199513.83999999997</v>
      </c>
      <c r="N1043" s="379"/>
      <c r="O1043" s="409"/>
      <c r="P1043" s="406" t="s">
        <v>2615</v>
      </c>
      <c r="Q1043" s="371"/>
    </row>
    <row r="1044" spans="1:17" ht="39.950000000000003" customHeight="1">
      <c r="A1044">
        <f t="shared" si="63"/>
        <v>1</v>
      </c>
      <c r="B1044" s="362">
        <v>2015</v>
      </c>
      <c r="C1044" s="362">
        <v>2019</v>
      </c>
      <c r="D1044" s="419"/>
      <c r="E1044" s="431" t="s">
        <v>2616</v>
      </c>
      <c r="F1044" s="361" t="s">
        <v>94</v>
      </c>
      <c r="G1044" s="361" t="s">
        <v>95</v>
      </c>
      <c r="H1044" s="361" t="s">
        <v>1403</v>
      </c>
      <c r="I1044" s="440">
        <v>26299802</v>
      </c>
      <c r="J1044" s="367">
        <f>J1045+J1046+J1047</f>
        <v>12000000</v>
      </c>
      <c r="K1044" s="470">
        <f>I1044*15/100</f>
        <v>3944970.3</v>
      </c>
      <c r="L1044" s="367">
        <f>L1045+L1046+L1047</f>
        <v>7000000</v>
      </c>
      <c r="M1044" s="363">
        <f>J1044-L1044</f>
        <v>5000000</v>
      </c>
      <c r="N1044" s="372">
        <f>I1044-J1044</f>
        <v>14299802</v>
      </c>
      <c r="O1044" s="405"/>
      <c r="P1044" s="375"/>
      <c r="Q1044" s="376" t="s">
        <v>2617</v>
      </c>
    </row>
    <row r="1045" spans="1:17" ht="39.950000000000003" customHeight="1">
      <c r="A1045">
        <f t="shared" si="63"/>
        <v>0</v>
      </c>
      <c r="B1045" s="362"/>
      <c r="C1045" s="362"/>
      <c r="D1045" s="422" t="s">
        <v>133</v>
      </c>
      <c r="E1045" s="431"/>
      <c r="F1045" s="377" t="s">
        <v>176</v>
      </c>
      <c r="G1045" s="377" t="s">
        <v>95</v>
      </c>
      <c r="H1045" s="377" t="s">
        <v>1403</v>
      </c>
      <c r="I1045" s="441"/>
      <c r="J1045" s="442">
        <v>1000000</v>
      </c>
      <c r="K1045" s="471">
        <v>0</v>
      </c>
      <c r="L1045" s="442">
        <v>1000000</v>
      </c>
      <c r="M1045" s="378">
        <v>0</v>
      </c>
      <c r="N1045" s="379"/>
      <c r="O1045" s="409"/>
      <c r="P1045" s="366"/>
      <c r="Q1045" s="371"/>
    </row>
    <row r="1046" spans="1:17" ht="39.950000000000003" customHeight="1">
      <c r="A1046">
        <f t="shared" si="63"/>
        <v>0</v>
      </c>
      <c r="B1046" s="362"/>
      <c r="C1046" s="362"/>
      <c r="D1046" s="422" t="s">
        <v>2618</v>
      </c>
      <c r="E1046" s="431"/>
      <c r="F1046" s="377" t="s">
        <v>177</v>
      </c>
      <c r="G1046" s="377" t="s">
        <v>95</v>
      </c>
      <c r="H1046" s="377" t="s">
        <v>1403</v>
      </c>
      <c r="I1046" s="441"/>
      <c r="J1046" s="442">
        <v>6000000</v>
      </c>
      <c r="K1046" s="471">
        <v>0</v>
      </c>
      <c r="L1046" s="442">
        <v>6000000</v>
      </c>
      <c r="M1046" s="378">
        <f>J1046-L1046</f>
        <v>0</v>
      </c>
      <c r="N1046" s="379"/>
      <c r="O1046" s="409"/>
      <c r="P1046" s="366"/>
      <c r="Q1046" s="371"/>
    </row>
    <row r="1047" spans="1:17" ht="39.950000000000003" customHeight="1">
      <c r="A1047">
        <f t="shared" si="63"/>
        <v>0</v>
      </c>
      <c r="B1047" s="362"/>
      <c r="C1047" s="362"/>
      <c r="D1047" s="422" t="s">
        <v>2619</v>
      </c>
      <c r="E1047" s="431"/>
      <c r="F1047" s="377" t="s">
        <v>178</v>
      </c>
      <c r="G1047" s="377" t="s">
        <v>95</v>
      </c>
      <c r="H1047" s="377" t="s">
        <v>1403</v>
      </c>
      <c r="I1047" s="441"/>
      <c r="J1047" s="442">
        <v>5000000</v>
      </c>
      <c r="K1047" s="471">
        <v>0</v>
      </c>
      <c r="L1047" s="442">
        <v>0</v>
      </c>
      <c r="M1047" s="378">
        <f>J1047-L1047</f>
        <v>5000000</v>
      </c>
      <c r="N1047" s="379"/>
      <c r="O1047" s="409"/>
      <c r="P1047" s="366"/>
      <c r="Q1047" s="371"/>
    </row>
    <row r="1048" spans="1:17" ht="39.950000000000003" customHeight="1">
      <c r="A1048">
        <f t="shared" si="63"/>
        <v>1</v>
      </c>
      <c r="B1048" s="362">
        <v>2015</v>
      </c>
      <c r="C1048" s="362">
        <v>2019</v>
      </c>
      <c r="D1048" s="419"/>
      <c r="E1048" s="431" t="s">
        <v>2168</v>
      </c>
      <c r="F1048" s="361" t="s">
        <v>2620</v>
      </c>
      <c r="G1048" s="361" t="s">
        <v>99</v>
      </c>
      <c r="H1048" s="361" t="s">
        <v>1403</v>
      </c>
      <c r="I1048" s="440">
        <v>5725326</v>
      </c>
      <c r="J1048" s="367">
        <f>J1049+J1050</f>
        <v>5253110</v>
      </c>
      <c r="K1048" s="470">
        <f>I1048*15/100</f>
        <v>858798.9</v>
      </c>
      <c r="L1048" s="367">
        <f>L1049+L1050</f>
        <v>773556</v>
      </c>
      <c r="M1048" s="363">
        <f>J1048-L1048</f>
        <v>4479554</v>
      </c>
      <c r="N1048" s="372"/>
      <c r="O1048" s="405"/>
      <c r="P1048" s="366"/>
      <c r="Q1048" s="371"/>
    </row>
    <row r="1049" spans="1:17" ht="39.950000000000003" customHeight="1">
      <c r="A1049">
        <f t="shared" si="63"/>
        <v>0</v>
      </c>
      <c r="D1049" s="422" t="s">
        <v>136</v>
      </c>
      <c r="E1049" s="431"/>
      <c r="F1049" s="377" t="s">
        <v>176</v>
      </c>
      <c r="G1049" s="377" t="s">
        <v>2621</v>
      </c>
      <c r="H1049" s="377" t="s">
        <v>1403</v>
      </c>
      <c r="I1049" s="441"/>
      <c r="J1049" s="442">
        <v>500000</v>
      </c>
      <c r="K1049" s="471">
        <v>0</v>
      </c>
      <c r="L1049" s="442">
        <v>500000</v>
      </c>
      <c r="M1049" s="378">
        <v>0</v>
      </c>
      <c r="N1049" s="379"/>
      <c r="O1049" s="409"/>
      <c r="P1049" s="366"/>
      <c r="Q1049" s="371"/>
    </row>
    <row r="1050" spans="1:17" ht="39.950000000000003" customHeight="1">
      <c r="A1050">
        <f t="shared" si="63"/>
        <v>0</v>
      </c>
      <c r="B1050" s="362"/>
      <c r="C1050" s="362"/>
      <c r="D1050" s="422" t="s">
        <v>2622</v>
      </c>
      <c r="E1050" s="431"/>
      <c r="F1050" s="377" t="s">
        <v>177</v>
      </c>
      <c r="G1050" s="377" t="s">
        <v>2621</v>
      </c>
      <c r="H1050" s="377" t="s">
        <v>1403</v>
      </c>
      <c r="I1050" s="441"/>
      <c r="J1050" s="442">
        <v>4753110</v>
      </c>
      <c r="K1050" s="471">
        <v>0</v>
      </c>
      <c r="L1050" s="442">
        <v>273556</v>
      </c>
      <c r="M1050" s="378">
        <f>J1050-L1050</f>
        <v>4479554</v>
      </c>
      <c r="N1050" s="379"/>
      <c r="O1050" s="409"/>
      <c r="P1050" s="366"/>
      <c r="Q1050" s="371"/>
    </row>
    <row r="1051" spans="1:17" ht="39.950000000000003" customHeight="1">
      <c r="A1051">
        <f t="shared" si="63"/>
        <v>1</v>
      </c>
      <c r="B1051" s="362">
        <v>2015</v>
      </c>
      <c r="C1051" s="362">
        <v>2015</v>
      </c>
      <c r="D1051" s="419"/>
      <c r="E1051" s="431" t="s">
        <v>1403</v>
      </c>
      <c r="F1051" s="361" t="s">
        <v>102</v>
      </c>
      <c r="G1051" s="361" t="s">
        <v>103</v>
      </c>
      <c r="H1051" s="361" t="s">
        <v>1403</v>
      </c>
      <c r="I1051" s="440">
        <v>10285000</v>
      </c>
      <c r="J1051" s="367">
        <v>1000000</v>
      </c>
      <c r="K1051" s="470">
        <v>1542750</v>
      </c>
      <c r="L1051" s="367">
        <v>655466.56999999995</v>
      </c>
      <c r="M1051" s="363">
        <v>344533.43000000005</v>
      </c>
      <c r="N1051" s="372">
        <v>9285000</v>
      </c>
      <c r="O1051" s="405"/>
      <c r="P1051" s="366"/>
      <c r="Q1051" s="376" t="s">
        <v>1778</v>
      </c>
    </row>
    <row r="1052" spans="1:17" ht="39.950000000000003" customHeight="1">
      <c r="A1052">
        <f t="shared" si="63"/>
        <v>0</v>
      </c>
      <c r="B1052" s="362"/>
      <c r="C1052" s="362"/>
      <c r="D1052" s="422" t="s">
        <v>138</v>
      </c>
      <c r="E1052" s="431"/>
      <c r="F1052" s="377" t="s">
        <v>176</v>
      </c>
      <c r="G1052" s="407"/>
      <c r="H1052" s="377" t="s">
        <v>1403</v>
      </c>
      <c r="I1052" s="441"/>
      <c r="J1052" s="442">
        <v>1000000</v>
      </c>
      <c r="K1052" s="471">
        <v>0</v>
      </c>
      <c r="L1052" s="442">
        <v>655466.56999999995</v>
      </c>
      <c r="M1052" s="378">
        <v>344533.43000000005</v>
      </c>
      <c r="N1052" s="379"/>
      <c r="O1052" s="408"/>
      <c r="P1052" s="375" t="s">
        <v>2623</v>
      </c>
      <c r="Q1052" s="371"/>
    </row>
    <row r="1053" spans="1:17" ht="39.950000000000003" customHeight="1">
      <c r="A1053">
        <f t="shared" si="63"/>
        <v>1</v>
      </c>
      <c r="B1053" s="362">
        <v>2013</v>
      </c>
      <c r="C1053" s="362">
        <v>2018</v>
      </c>
      <c r="D1053" s="419"/>
      <c r="E1053" s="431" t="s">
        <v>1632</v>
      </c>
      <c r="F1053" s="361" t="s">
        <v>358</v>
      </c>
      <c r="G1053" s="361" t="s">
        <v>150</v>
      </c>
      <c r="H1053" s="361" t="s">
        <v>1403</v>
      </c>
      <c r="I1053" s="440">
        <v>14513938</v>
      </c>
      <c r="J1053" s="367">
        <v>7500000</v>
      </c>
      <c r="K1053" s="470">
        <v>2177090.7000000002</v>
      </c>
      <c r="L1053" s="367">
        <v>6551222.6799999997</v>
      </c>
      <c r="M1053" s="363">
        <v>948777.3200000003</v>
      </c>
      <c r="N1053" s="372">
        <v>7013938</v>
      </c>
      <c r="O1053" s="405"/>
      <c r="P1053" s="406"/>
      <c r="Q1053" s="376" t="s">
        <v>2624</v>
      </c>
    </row>
    <row r="1054" spans="1:17" ht="39.950000000000003" customHeight="1">
      <c r="A1054">
        <f t="shared" si="63"/>
        <v>0</v>
      </c>
      <c r="B1054" s="362"/>
      <c r="C1054" s="362"/>
      <c r="D1054" s="422" t="s">
        <v>359</v>
      </c>
      <c r="E1054" s="431"/>
      <c r="F1054" s="377" t="s">
        <v>176</v>
      </c>
      <c r="G1054" s="377" t="s">
        <v>150</v>
      </c>
      <c r="H1054" s="377"/>
      <c r="I1054" s="441"/>
      <c r="J1054" s="442">
        <v>500000</v>
      </c>
      <c r="K1054" s="471">
        <v>0</v>
      </c>
      <c r="L1054" s="442">
        <v>500000</v>
      </c>
      <c r="M1054" s="378">
        <v>0</v>
      </c>
      <c r="N1054" s="379"/>
      <c r="O1054" s="409"/>
      <c r="P1054" s="366"/>
      <c r="Q1054" s="371"/>
    </row>
    <row r="1055" spans="1:17" ht="39.950000000000003" customHeight="1">
      <c r="A1055">
        <f t="shared" si="63"/>
        <v>0</v>
      </c>
      <c r="B1055" s="362"/>
      <c r="C1055" s="362"/>
      <c r="D1055" s="422" t="s">
        <v>164</v>
      </c>
      <c r="E1055" s="431"/>
      <c r="F1055" s="377" t="s">
        <v>177</v>
      </c>
      <c r="G1055" s="377" t="s">
        <v>150</v>
      </c>
      <c r="H1055" s="377"/>
      <c r="I1055" s="439"/>
      <c r="J1055" s="442">
        <v>2000000</v>
      </c>
      <c r="K1055" s="471">
        <v>0</v>
      </c>
      <c r="L1055" s="442">
        <v>2000000</v>
      </c>
      <c r="M1055" s="378">
        <v>0</v>
      </c>
      <c r="N1055" s="379"/>
      <c r="O1055" s="409"/>
      <c r="P1055" s="366"/>
      <c r="Q1055" s="371"/>
    </row>
    <row r="1056" spans="1:17" ht="39.950000000000003" customHeight="1">
      <c r="A1056">
        <f t="shared" si="63"/>
        <v>0</v>
      </c>
      <c r="B1056" s="362"/>
      <c r="C1056" s="362"/>
      <c r="D1056" s="422" t="s">
        <v>2625</v>
      </c>
      <c r="E1056" s="431"/>
      <c r="F1056" s="377" t="s">
        <v>178</v>
      </c>
      <c r="G1056" s="377" t="s">
        <v>150</v>
      </c>
      <c r="H1056" s="377"/>
      <c r="I1056" s="439"/>
      <c r="J1056" s="442">
        <v>5000000</v>
      </c>
      <c r="K1056" s="471">
        <v>0</v>
      </c>
      <c r="L1056" s="442">
        <v>4051222.68</v>
      </c>
      <c r="M1056" s="378">
        <v>948777.31999999983</v>
      </c>
      <c r="N1056" s="379"/>
      <c r="O1056" s="409"/>
      <c r="P1056" s="375" t="s">
        <v>2626</v>
      </c>
      <c r="Q1056" s="371"/>
    </row>
    <row r="1057" spans="1:17" ht="39.950000000000003" customHeight="1">
      <c r="A1057">
        <f t="shared" si="63"/>
        <v>1</v>
      </c>
      <c r="B1057" s="362">
        <v>2013</v>
      </c>
      <c r="C1057" s="362">
        <v>2018</v>
      </c>
      <c r="D1057" s="422"/>
      <c r="E1057" s="432" t="s">
        <v>1633</v>
      </c>
      <c r="F1057" s="361" t="s">
        <v>424</v>
      </c>
      <c r="G1057" s="361" t="s">
        <v>425</v>
      </c>
      <c r="H1057" s="361" t="s">
        <v>1403</v>
      </c>
      <c r="I1057" s="369">
        <v>8118506</v>
      </c>
      <c r="J1057" s="369">
        <f>J1058+J1059+J1060+J1061+J1062</f>
        <v>3634225</v>
      </c>
      <c r="K1057" s="470">
        <f>I1057*15/100</f>
        <v>1217775.8999999999</v>
      </c>
      <c r="L1057" s="369">
        <f>L1058+L1059+L1060+L1061+L1062</f>
        <v>3500735</v>
      </c>
      <c r="M1057" s="363">
        <f>J1057-L1057</f>
        <v>133490</v>
      </c>
      <c r="N1057" s="363">
        <f>I1057-J1057</f>
        <v>4484281</v>
      </c>
      <c r="O1057" s="405"/>
      <c r="P1057" s="406"/>
      <c r="Q1057" s="371" t="s">
        <v>2627</v>
      </c>
    </row>
    <row r="1058" spans="1:17" ht="39.950000000000003" customHeight="1">
      <c r="A1058">
        <f t="shared" si="63"/>
        <v>0</v>
      </c>
      <c r="D1058" s="422" t="s">
        <v>1318</v>
      </c>
      <c r="F1058" s="377" t="s">
        <v>373</v>
      </c>
      <c r="G1058" s="377" t="s">
        <v>425</v>
      </c>
      <c r="H1058" s="377"/>
      <c r="I1058" s="442"/>
      <c r="J1058" s="442">
        <v>500000</v>
      </c>
      <c r="K1058" s="471">
        <v>0</v>
      </c>
      <c r="L1058" s="442">
        <v>500000</v>
      </c>
      <c r="M1058" s="378">
        <v>0</v>
      </c>
      <c r="N1058" s="378"/>
      <c r="O1058" s="408"/>
      <c r="P1058" s="366"/>
      <c r="Q1058" s="371"/>
    </row>
    <row r="1059" spans="1:17" ht="39.950000000000003" customHeight="1">
      <c r="A1059">
        <f t="shared" si="63"/>
        <v>0</v>
      </c>
      <c r="B1059" s="362"/>
      <c r="C1059" s="362"/>
      <c r="D1059" s="422" t="s">
        <v>1319</v>
      </c>
      <c r="E1059" s="432"/>
      <c r="F1059" s="377" t="s">
        <v>369</v>
      </c>
      <c r="G1059" s="377" t="s">
        <v>425</v>
      </c>
      <c r="H1059" s="377"/>
      <c r="I1059" s="442"/>
      <c r="J1059" s="442">
        <v>1000000</v>
      </c>
      <c r="K1059" s="471">
        <v>0</v>
      </c>
      <c r="L1059" s="442">
        <v>1000000</v>
      </c>
      <c r="M1059" s="378">
        <v>0</v>
      </c>
      <c r="N1059" s="378"/>
      <c r="O1059" s="408"/>
      <c r="P1059" s="366"/>
      <c r="Q1059" s="371"/>
    </row>
    <row r="1060" spans="1:17" ht="39.950000000000003" customHeight="1">
      <c r="A1060">
        <f t="shared" si="63"/>
        <v>0</v>
      </c>
      <c r="B1060" s="362"/>
      <c r="C1060" s="362"/>
      <c r="D1060" s="422" t="s">
        <v>1317</v>
      </c>
      <c r="E1060" s="432"/>
      <c r="F1060" s="377" t="s">
        <v>398</v>
      </c>
      <c r="G1060" s="377" t="s">
        <v>425</v>
      </c>
      <c r="H1060" s="377"/>
      <c r="I1060" s="442"/>
      <c r="J1060" s="446">
        <v>1000000</v>
      </c>
      <c r="K1060" s="471">
        <v>0</v>
      </c>
      <c r="L1060" s="442">
        <v>1000000</v>
      </c>
      <c r="M1060" s="378">
        <v>0</v>
      </c>
      <c r="N1060" s="378"/>
      <c r="O1060" s="408"/>
      <c r="P1060" s="366"/>
      <c r="Q1060" s="371"/>
    </row>
    <row r="1061" spans="1:17" ht="39.950000000000003" customHeight="1">
      <c r="A1061">
        <f t="shared" si="63"/>
        <v>0</v>
      </c>
      <c r="B1061" s="362"/>
      <c r="C1061" s="362"/>
      <c r="D1061" s="422" t="s">
        <v>2628</v>
      </c>
      <c r="E1061" s="432"/>
      <c r="F1061" s="377" t="s">
        <v>372</v>
      </c>
      <c r="G1061" s="377" t="s">
        <v>425</v>
      </c>
      <c r="H1061" s="377"/>
      <c r="I1061" s="442"/>
      <c r="J1061" s="442">
        <v>1000735</v>
      </c>
      <c r="K1061" s="471">
        <v>0</v>
      </c>
      <c r="L1061" s="442">
        <v>1000735</v>
      </c>
      <c r="M1061" s="378">
        <f>J1061-L1061</f>
        <v>0</v>
      </c>
      <c r="N1061" s="378"/>
      <c r="O1061" s="408"/>
      <c r="P1061" s="366"/>
      <c r="Q1061" s="371"/>
    </row>
    <row r="1062" spans="1:17" ht="39.950000000000003" customHeight="1">
      <c r="A1062">
        <f t="shared" si="63"/>
        <v>0</v>
      </c>
      <c r="B1062" s="362"/>
      <c r="C1062" s="362"/>
      <c r="D1062" s="422" t="s">
        <v>2629</v>
      </c>
      <c r="E1062" s="432"/>
      <c r="F1062" s="377" t="s">
        <v>2630</v>
      </c>
      <c r="G1062" s="377" t="s">
        <v>425</v>
      </c>
      <c r="H1062" s="377"/>
      <c r="I1062" s="442"/>
      <c r="J1062" s="442">
        <v>133490</v>
      </c>
      <c r="K1062" s="471">
        <v>0</v>
      </c>
      <c r="L1062" s="442">
        <v>0</v>
      </c>
      <c r="M1062" s="378">
        <v>133490</v>
      </c>
      <c r="N1062" s="378"/>
      <c r="O1062" s="408"/>
      <c r="P1062" s="366"/>
      <c r="Q1062" s="371"/>
    </row>
    <row r="1063" spans="1:17" ht="39.950000000000003" customHeight="1">
      <c r="A1063">
        <f t="shared" si="63"/>
        <v>1</v>
      </c>
      <c r="B1063" s="362">
        <v>2013</v>
      </c>
      <c r="C1063" s="362">
        <v>2016</v>
      </c>
      <c r="D1063" s="422"/>
      <c r="E1063" s="432" t="s">
        <v>1634</v>
      </c>
      <c r="F1063" s="361" t="s">
        <v>427</v>
      </c>
      <c r="G1063" s="361" t="s">
        <v>428</v>
      </c>
      <c r="H1063" s="361" t="s">
        <v>1403</v>
      </c>
      <c r="I1063" s="369">
        <v>3462971</v>
      </c>
      <c r="J1063" s="369">
        <f>J1064+J1065+J1066</f>
        <v>3144581</v>
      </c>
      <c r="K1063" s="470">
        <f>I1063*15/100</f>
        <v>519445.65</v>
      </c>
      <c r="L1063" s="369">
        <f>L1064+L1065+L1066</f>
        <v>2919735.29</v>
      </c>
      <c r="M1063" s="363">
        <f>J1063-L1063</f>
        <v>224845.70999999996</v>
      </c>
      <c r="N1063" s="363"/>
      <c r="O1063" s="405" t="s">
        <v>2631</v>
      </c>
      <c r="P1063" s="366"/>
      <c r="Q1063" s="376" t="s">
        <v>1782</v>
      </c>
    </row>
    <row r="1064" spans="1:17" ht="39.950000000000003" customHeight="1">
      <c r="A1064">
        <f t="shared" si="63"/>
        <v>0</v>
      </c>
      <c r="B1064" s="362"/>
      <c r="C1064" s="362"/>
      <c r="D1064" s="422" t="s">
        <v>429</v>
      </c>
      <c r="E1064" s="432"/>
      <c r="F1064" s="377" t="s">
        <v>373</v>
      </c>
      <c r="G1064" s="377" t="s">
        <v>428</v>
      </c>
      <c r="H1064" s="377" t="s">
        <v>1403</v>
      </c>
      <c r="I1064" s="442"/>
      <c r="J1064" s="442">
        <v>500000</v>
      </c>
      <c r="K1064" s="471">
        <v>0</v>
      </c>
      <c r="L1064" s="442">
        <v>500000</v>
      </c>
      <c r="M1064" s="378">
        <v>0</v>
      </c>
      <c r="N1064" s="378"/>
      <c r="O1064" s="408"/>
      <c r="P1064" s="366"/>
      <c r="Q1064" s="371"/>
    </row>
    <row r="1065" spans="1:17" ht="39.950000000000003" customHeight="1">
      <c r="A1065">
        <f t="shared" si="63"/>
        <v>0</v>
      </c>
      <c r="B1065" s="362"/>
      <c r="C1065" s="362"/>
      <c r="D1065" s="422" t="s">
        <v>1316</v>
      </c>
      <c r="E1065" s="432"/>
      <c r="F1065" s="377" t="s">
        <v>369</v>
      </c>
      <c r="G1065" s="377" t="s">
        <v>428</v>
      </c>
      <c r="H1065" s="377" t="s">
        <v>1403</v>
      </c>
      <c r="I1065" s="442"/>
      <c r="J1065" s="446">
        <v>1000000</v>
      </c>
      <c r="K1065" s="471">
        <v>0</v>
      </c>
      <c r="L1065" s="442">
        <v>1000000</v>
      </c>
      <c r="M1065" s="378">
        <v>0</v>
      </c>
      <c r="N1065" s="378"/>
      <c r="O1065" s="408"/>
      <c r="P1065" s="366"/>
      <c r="Q1065" s="371"/>
    </row>
    <row r="1066" spans="1:17" ht="39.950000000000003" customHeight="1">
      <c r="A1066">
        <f t="shared" si="63"/>
        <v>0</v>
      </c>
      <c r="B1066" s="362"/>
      <c r="C1066" s="362"/>
      <c r="D1066" s="422" t="s">
        <v>430</v>
      </c>
      <c r="E1066" s="432"/>
      <c r="F1066" s="377" t="s">
        <v>444</v>
      </c>
      <c r="G1066" s="377" t="s">
        <v>428</v>
      </c>
      <c r="H1066" s="377" t="s">
        <v>1403</v>
      </c>
      <c r="I1066" s="442"/>
      <c r="J1066" s="442">
        <v>1644581</v>
      </c>
      <c r="K1066" s="471">
        <v>0</v>
      </c>
      <c r="L1066" s="442">
        <f>1245526.06+ 174209.23</f>
        <v>1419735.29</v>
      </c>
      <c r="M1066" s="378">
        <f>J1066-L1066</f>
        <v>224845.70999999996</v>
      </c>
      <c r="N1066" s="378"/>
      <c r="O1066" s="408"/>
      <c r="P1066" s="406" t="s">
        <v>1837</v>
      </c>
      <c r="Q1066" s="371"/>
    </row>
    <row r="1067" spans="1:17" ht="39.950000000000003" customHeight="1">
      <c r="A1067">
        <f t="shared" si="63"/>
        <v>1</v>
      </c>
      <c r="B1067" s="362">
        <v>2014</v>
      </c>
      <c r="C1067" s="362">
        <v>2018</v>
      </c>
      <c r="D1067" s="422"/>
      <c r="E1067" s="432" t="s">
        <v>1635</v>
      </c>
      <c r="F1067" s="361" t="s">
        <v>2632</v>
      </c>
      <c r="G1067" s="361" t="s">
        <v>518</v>
      </c>
      <c r="H1067" s="361" t="s">
        <v>1403</v>
      </c>
      <c r="I1067" s="369">
        <v>4040758</v>
      </c>
      <c r="J1067" s="369">
        <f>J1068+J1069+J1070</f>
        <v>3747384</v>
      </c>
      <c r="K1067" s="470">
        <f>I1067*15/100</f>
        <v>606113.69999999995</v>
      </c>
      <c r="L1067" s="369">
        <f>L1068+L1069+L1070</f>
        <v>3009322.76</v>
      </c>
      <c r="M1067" s="363">
        <f>J1067-L1067</f>
        <v>738061.24000000022</v>
      </c>
      <c r="N1067" s="363"/>
      <c r="O1067" s="405" t="s">
        <v>2633</v>
      </c>
      <c r="P1067" s="406"/>
      <c r="Q1067" s="376" t="s">
        <v>2634</v>
      </c>
    </row>
    <row r="1068" spans="1:17" ht="39.950000000000003" customHeight="1">
      <c r="A1068">
        <f t="shared" si="63"/>
        <v>0</v>
      </c>
      <c r="B1068" s="362"/>
      <c r="C1068" s="362"/>
      <c r="D1068" s="422" t="s">
        <v>519</v>
      </c>
      <c r="E1068" s="432"/>
      <c r="F1068" s="377" t="s">
        <v>176</v>
      </c>
      <c r="G1068" s="377" t="s">
        <v>518</v>
      </c>
      <c r="H1068" s="377"/>
      <c r="I1068" s="442"/>
      <c r="J1068" s="442">
        <v>1000000</v>
      </c>
      <c r="K1068" s="471">
        <v>0</v>
      </c>
      <c r="L1068" s="442">
        <v>1000000</v>
      </c>
      <c r="M1068" s="378">
        <v>0</v>
      </c>
      <c r="N1068" s="378"/>
      <c r="O1068" s="408"/>
      <c r="P1068" s="366"/>
      <c r="Q1068" s="371"/>
    </row>
    <row r="1069" spans="1:17" ht="39.950000000000003" customHeight="1">
      <c r="A1069">
        <f t="shared" si="63"/>
        <v>0</v>
      </c>
      <c r="B1069" s="362"/>
      <c r="C1069" s="362"/>
      <c r="D1069" s="422" t="s">
        <v>520</v>
      </c>
      <c r="E1069" s="432"/>
      <c r="F1069" s="377" t="s">
        <v>177</v>
      </c>
      <c r="G1069" s="377" t="s">
        <v>518</v>
      </c>
      <c r="H1069" s="377"/>
      <c r="I1069" s="442"/>
      <c r="J1069" s="442">
        <v>1000000</v>
      </c>
      <c r="K1069" s="471">
        <v>0</v>
      </c>
      <c r="L1069" s="442">
        <v>1000000</v>
      </c>
      <c r="M1069" s="378">
        <v>0</v>
      </c>
      <c r="N1069" s="378"/>
      <c r="O1069" s="408"/>
      <c r="P1069" s="366"/>
      <c r="Q1069" s="371"/>
    </row>
    <row r="1070" spans="1:17" ht="39.950000000000003" customHeight="1">
      <c r="A1070">
        <f t="shared" si="63"/>
        <v>0</v>
      </c>
      <c r="B1070" s="362"/>
      <c r="C1070" s="362"/>
      <c r="D1070" s="422" t="s">
        <v>2635</v>
      </c>
      <c r="E1070" s="432"/>
      <c r="F1070" s="377" t="s">
        <v>178</v>
      </c>
      <c r="G1070" s="377" t="s">
        <v>518</v>
      </c>
      <c r="H1070" s="377"/>
      <c r="I1070" s="442"/>
      <c r="J1070" s="442">
        <v>1747384</v>
      </c>
      <c r="K1070" s="471">
        <v>0</v>
      </c>
      <c r="L1070" s="442">
        <v>1009322.76</v>
      </c>
      <c r="M1070" s="378">
        <f>J1070-L1070</f>
        <v>738061.24</v>
      </c>
      <c r="N1070" s="378"/>
      <c r="O1070" s="408"/>
      <c r="P1070" s="406" t="s">
        <v>1837</v>
      </c>
      <c r="Q1070" s="371"/>
    </row>
    <row r="1071" spans="1:17" ht="39.950000000000003" customHeight="1">
      <c r="A1071">
        <f t="shared" si="63"/>
        <v>1</v>
      </c>
      <c r="B1071" s="362">
        <v>2016</v>
      </c>
      <c r="C1071" s="362">
        <v>2019</v>
      </c>
      <c r="D1071" s="422"/>
      <c r="E1071" s="432" t="s">
        <v>1636</v>
      </c>
      <c r="F1071" s="361" t="s">
        <v>606</v>
      </c>
      <c r="G1071" s="361" t="s">
        <v>607</v>
      </c>
      <c r="H1071" s="361" t="s">
        <v>1403</v>
      </c>
      <c r="I1071" s="369">
        <v>35247580</v>
      </c>
      <c r="J1071" s="369">
        <f>J1072+J1073+J1074</f>
        <v>16000000</v>
      </c>
      <c r="K1071" s="470">
        <f>I1071*15/100</f>
        <v>5287137</v>
      </c>
      <c r="L1071" s="369">
        <f>L1072+L1073+L1074</f>
        <v>7408890.1799999997</v>
      </c>
      <c r="M1071" s="363">
        <f>J1071-L1071</f>
        <v>8591109.8200000003</v>
      </c>
      <c r="N1071" s="363">
        <f>I1071-J1071</f>
        <v>19247580</v>
      </c>
      <c r="O1071" s="405"/>
      <c r="P1071" s="375"/>
      <c r="Q1071" s="376" t="s">
        <v>2636</v>
      </c>
    </row>
    <row r="1072" spans="1:17" ht="39.950000000000003" customHeight="1">
      <c r="A1072">
        <f t="shared" si="63"/>
        <v>0</v>
      </c>
      <c r="B1072" s="362"/>
      <c r="C1072" s="362"/>
      <c r="D1072" s="422" t="s">
        <v>608</v>
      </c>
      <c r="E1072" s="432"/>
      <c r="F1072" s="377" t="s">
        <v>176</v>
      </c>
      <c r="G1072" s="377" t="s">
        <v>607</v>
      </c>
      <c r="H1072" s="377" t="s">
        <v>1403</v>
      </c>
      <c r="I1072" s="442"/>
      <c r="J1072" s="442">
        <v>1000000</v>
      </c>
      <c r="K1072" s="471">
        <v>0</v>
      </c>
      <c r="L1072" s="442">
        <v>1000000</v>
      </c>
      <c r="M1072" s="378">
        <v>0</v>
      </c>
      <c r="N1072" s="378"/>
      <c r="O1072" s="408"/>
      <c r="P1072" s="366"/>
      <c r="Q1072" s="371"/>
    </row>
    <row r="1073" spans="1:17" ht="39.950000000000003" customHeight="1">
      <c r="A1073">
        <f t="shared" si="63"/>
        <v>0</v>
      </c>
      <c r="B1073" s="362"/>
      <c r="C1073" s="362"/>
      <c r="D1073" s="422" t="s">
        <v>2637</v>
      </c>
      <c r="E1073" s="432"/>
      <c r="F1073" s="377" t="s">
        <v>177</v>
      </c>
      <c r="G1073" s="377" t="s">
        <v>607</v>
      </c>
      <c r="H1073" s="377" t="s">
        <v>1403</v>
      </c>
      <c r="I1073" s="442"/>
      <c r="J1073" s="442">
        <v>5000000</v>
      </c>
      <c r="K1073" s="471">
        <v>0</v>
      </c>
      <c r="L1073" s="442">
        <v>5000000</v>
      </c>
      <c r="M1073" s="378">
        <v>0</v>
      </c>
      <c r="N1073" s="378"/>
      <c r="O1073" s="408"/>
      <c r="P1073" s="366"/>
      <c r="Q1073" s="371"/>
    </row>
    <row r="1074" spans="1:17" ht="39.950000000000003" customHeight="1">
      <c r="A1074">
        <f t="shared" si="63"/>
        <v>0</v>
      </c>
      <c r="B1074" s="362"/>
      <c r="C1074" s="362"/>
      <c r="D1074" s="422" t="s">
        <v>2638</v>
      </c>
      <c r="E1074" s="432"/>
      <c r="F1074" s="377" t="s">
        <v>178</v>
      </c>
      <c r="G1074" s="377" t="s">
        <v>607</v>
      </c>
      <c r="H1074" s="377" t="s">
        <v>1403</v>
      </c>
      <c r="I1074" s="442"/>
      <c r="J1074" s="442">
        <v>10000000</v>
      </c>
      <c r="K1074" s="471">
        <v>0</v>
      </c>
      <c r="L1074" s="442">
        <v>1408890.18</v>
      </c>
      <c r="M1074" s="378">
        <f>J1074-L1074</f>
        <v>8591109.8200000003</v>
      </c>
      <c r="N1074" s="378"/>
      <c r="O1074" s="408"/>
      <c r="P1074" s="406" t="s">
        <v>1837</v>
      </c>
      <c r="Q1074" s="371"/>
    </row>
    <row r="1075" spans="1:17" ht="39.950000000000003" customHeight="1">
      <c r="A1075">
        <f t="shared" si="63"/>
        <v>1</v>
      </c>
      <c r="B1075" s="362">
        <v>2016</v>
      </c>
      <c r="C1075" s="362">
        <v>2018</v>
      </c>
      <c r="D1075" s="422"/>
      <c r="E1075" s="432" t="s">
        <v>1637</v>
      </c>
      <c r="F1075" s="361" t="s">
        <v>609</v>
      </c>
      <c r="G1075" s="361" t="s">
        <v>610</v>
      </c>
      <c r="H1075" s="361" t="s">
        <v>1403</v>
      </c>
      <c r="I1075" s="369">
        <v>6049510</v>
      </c>
      <c r="J1075" s="369">
        <f>J1076+J1077</f>
        <v>6000000</v>
      </c>
      <c r="K1075" s="470">
        <f>I1075*15/100</f>
        <v>907426.5</v>
      </c>
      <c r="L1075" s="369">
        <f>L1076+L1077</f>
        <v>5118613.6099999994</v>
      </c>
      <c r="M1075" s="363">
        <f>J1075-L1075</f>
        <v>881386.3900000006</v>
      </c>
      <c r="N1075" s="363"/>
      <c r="O1075" s="405"/>
      <c r="P1075" s="366"/>
      <c r="Q1075" s="376" t="s">
        <v>2639</v>
      </c>
    </row>
    <row r="1076" spans="1:17" ht="39.950000000000003" customHeight="1">
      <c r="A1076">
        <f t="shared" si="63"/>
        <v>0</v>
      </c>
      <c r="B1076" s="362"/>
      <c r="C1076" s="362"/>
      <c r="D1076" s="422" t="s">
        <v>611</v>
      </c>
      <c r="E1076" s="432"/>
      <c r="F1076" s="377" t="s">
        <v>176</v>
      </c>
      <c r="G1076" s="377" t="s">
        <v>610</v>
      </c>
      <c r="H1076" s="377" t="s">
        <v>1403</v>
      </c>
      <c r="I1076" s="442"/>
      <c r="J1076" s="442">
        <v>1000000</v>
      </c>
      <c r="K1076" s="471">
        <v>0</v>
      </c>
      <c r="L1076" s="442">
        <v>1000000</v>
      </c>
      <c r="M1076" s="378">
        <v>0</v>
      </c>
      <c r="N1076" s="378"/>
      <c r="O1076" s="408"/>
      <c r="P1076" s="366"/>
      <c r="Q1076" s="371"/>
    </row>
    <row r="1077" spans="1:17" ht="39.950000000000003" customHeight="1">
      <c r="A1077">
        <f t="shared" si="63"/>
        <v>0</v>
      </c>
      <c r="B1077" s="362"/>
      <c r="C1077" s="362"/>
      <c r="D1077" s="422" t="s">
        <v>2640</v>
      </c>
      <c r="E1077" s="432"/>
      <c r="F1077" s="377" t="s">
        <v>177</v>
      </c>
      <c r="G1077" s="377" t="s">
        <v>610</v>
      </c>
      <c r="H1077" s="377" t="s">
        <v>1403</v>
      </c>
      <c r="I1077" s="442"/>
      <c r="J1077" s="442">
        <v>5000000</v>
      </c>
      <c r="K1077" s="471">
        <v>0</v>
      </c>
      <c r="L1077" s="442">
        <v>4118613.61</v>
      </c>
      <c r="M1077" s="378">
        <f>J1077-L1077</f>
        <v>881386.39000000013</v>
      </c>
      <c r="N1077" s="378"/>
      <c r="O1077" s="408"/>
      <c r="P1077" s="406" t="s">
        <v>2572</v>
      </c>
      <c r="Q1077" s="371"/>
    </row>
    <row r="1078" spans="1:17" ht="39.950000000000003" customHeight="1">
      <c r="A1078">
        <f t="shared" si="63"/>
        <v>1</v>
      </c>
      <c r="B1078" s="362">
        <v>2016</v>
      </c>
      <c r="C1078" s="362">
        <v>2019</v>
      </c>
      <c r="D1078" s="422"/>
      <c r="E1078" s="432" t="s">
        <v>1337</v>
      </c>
      <c r="F1078" s="361" t="s">
        <v>625</v>
      </c>
      <c r="G1078" s="361" t="s">
        <v>626</v>
      </c>
      <c r="H1078" s="361" t="s">
        <v>1403</v>
      </c>
      <c r="I1078" s="369">
        <v>5854653.2400000002</v>
      </c>
      <c r="J1078" s="369">
        <f>J1079+J1080</f>
        <v>5242844</v>
      </c>
      <c r="K1078" s="470">
        <f>I1078*15/100</f>
        <v>878197.98600000003</v>
      </c>
      <c r="L1078" s="369">
        <f>L1079+L1080</f>
        <v>1642843.3900000001</v>
      </c>
      <c r="M1078" s="363">
        <f>J1078-L1078</f>
        <v>3600000.61</v>
      </c>
      <c r="N1078" s="363"/>
      <c r="O1078" s="405" t="s">
        <v>2641</v>
      </c>
      <c r="P1078" s="375"/>
      <c r="Q1078" s="376" t="s">
        <v>1782</v>
      </c>
    </row>
    <row r="1079" spans="1:17" ht="39.950000000000003" customHeight="1">
      <c r="A1079">
        <f t="shared" si="63"/>
        <v>0</v>
      </c>
      <c r="B1079" s="362"/>
      <c r="C1079" s="362"/>
      <c r="D1079" s="422" t="s">
        <v>627</v>
      </c>
      <c r="E1079" s="432"/>
      <c r="F1079" s="377" t="s">
        <v>176</v>
      </c>
      <c r="G1079" s="377" t="s">
        <v>626</v>
      </c>
      <c r="H1079" s="377" t="s">
        <v>1403</v>
      </c>
      <c r="I1079" s="442"/>
      <c r="J1079" s="442">
        <v>1000000</v>
      </c>
      <c r="K1079" s="471">
        <v>0</v>
      </c>
      <c r="L1079" s="442">
        <v>999999.1100000001</v>
      </c>
      <c r="M1079" s="378">
        <v>0.88999999989755452</v>
      </c>
      <c r="N1079" s="378"/>
      <c r="O1079" s="408"/>
      <c r="P1079" s="366"/>
      <c r="Q1079" s="371"/>
    </row>
    <row r="1080" spans="1:17" ht="39.950000000000003" customHeight="1">
      <c r="A1080">
        <f t="shared" si="63"/>
        <v>0</v>
      </c>
      <c r="B1080" s="362"/>
      <c r="C1080" s="362"/>
      <c r="D1080" s="422" t="s">
        <v>2642</v>
      </c>
      <c r="E1080" s="432"/>
      <c r="F1080" s="377" t="s">
        <v>177</v>
      </c>
      <c r="G1080" s="377" t="s">
        <v>626</v>
      </c>
      <c r="H1080" s="377" t="s">
        <v>1403</v>
      </c>
      <c r="I1080" s="442"/>
      <c r="J1080" s="442">
        <v>4242844</v>
      </c>
      <c r="K1080" s="471">
        <v>0</v>
      </c>
      <c r="L1080" s="442">
        <v>642844.28</v>
      </c>
      <c r="M1080" s="378">
        <f>J1080-L1080</f>
        <v>3599999.7199999997</v>
      </c>
      <c r="N1080" s="378"/>
      <c r="O1080" s="408"/>
      <c r="P1080" s="406" t="s">
        <v>2572</v>
      </c>
      <c r="Q1080" s="371"/>
    </row>
    <row r="1081" spans="1:17" ht="39.950000000000003" customHeight="1">
      <c r="A1081">
        <f t="shared" si="63"/>
        <v>1</v>
      </c>
      <c r="B1081" s="362">
        <v>2016</v>
      </c>
      <c r="C1081" s="362">
        <v>2019</v>
      </c>
      <c r="D1081" s="422"/>
      <c r="E1081" s="432" t="s">
        <v>1487</v>
      </c>
      <c r="F1081" s="361" t="s">
        <v>667</v>
      </c>
      <c r="G1081" s="361" t="s">
        <v>668</v>
      </c>
      <c r="H1081" s="361" t="s">
        <v>1403</v>
      </c>
      <c r="I1081" s="369">
        <v>17237570</v>
      </c>
      <c r="J1081" s="369">
        <f>J1082+J1083+J1084</f>
        <v>12005030</v>
      </c>
      <c r="K1081" s="470">
        <f>I1081*15/100</f>
        <v>2585635.5</v>
      </c>
      <c r="L1081" s="369">
        <f>L1082+L1083+L1084</f>
        <v>6005030</v>
      </c>
      <c r="M1081" s="363">
        <f>J1081-L1081</f>
        <v>6000000</v>
      </c>
      <c r="N1081" s="363">
        <f>I1081-J1081</f>
        <v>5232540</v>
      </c>
      <c r="O1081" s="405"/>
      <c r="P1081" s="375"/>
      <c r="Q1081" s="376" t="s">
        <v>1782</v>
      </c>
    </row>
    <row r="1082" spans="1:17" ht="39.950000000000003" customHeight="1">
      <c r="A1082">
        <f t="shared" si="63"/>
        <v>0</v>
      </c>
      <c r="B1082" s="362"/>
      <c r="C1082" s="362"/>
      <c r="D1082" s="422" t="s">
        <v>1294</v>
      </c>
      <c r="E1082" s="432"/>
      <c r="F1082" s="377" t="s">
        <v>176</v>
      </c>
      <c r="G1082" s="377" t="s">
        <v>668</v>
      </c>
      <c r="H1082" s="377" t="s">
        <v>1403</v>
      </c>
      <c r="I1082" s="442"/>
      <c r="J1082" s="442">
        <v>1005030</v>
      </c>
      <c r="K1082" s="471">
        <v>0</v>
      </c>
      <c r="L1082" s="442">
        <v>1005030</v>
      </c>
      <c r="M1082" s="378">
        <v>0</v>
      </c>
      <c r="N1082" s="378"/>
      <c r="O1082" s="408"/>
      <c r="P1082" s="366"/>
      <c r="Q1082" s="371"/>
    </row>
    <row r="1083" spans="1:17" ht="39.950000000000003" customHeight="1">
      <c r="A1083">
        <f t="shared" si="63"/>
        <v>0</v>
      </c>
      <c r="B1083" s="362"/>
      <c r="C1083" s="362"/>
      <c r="D1083" s="422" t="s">
        <v>2643</v>
      </c>
      <c r="E1083" s="432"/>
      <c r="F1083" s="377" t="s">
        <v>177</v>
      </c>
      <c r="G1083" s="377" t="s">
        <v>668</v>
      </c>
      <c r="H1083" s="377" t="s">
        <v>1403</v>
      </c>
      <c r="I1083" s="442"/>
      <c r="J1083" s="442">
        <v>5000000</v>
      </c>
      <c r="K1083" s="471">
        <v>0</v>
      </c>
      <c r="L1083" s="442">
        <v>5000000</v>
      </c>
      <c r="M1083" s="378">
        <v>0</v>
      </c>
      <c r="N1083" s="378"/>
      <c r="O1083" s="408"/>
      <c r="P1083" s="375" t="s">
        <v>2644</v>
      </c>
      <c r="Q1083" s="371"/>
    </row>
    <row r="1084" spans="1:17" ht="39.950000000000003" customHeight="1">
      <c r="A1084">
        <f t="shared" si="63"/>
        <v>0</v>
      </c>
      <c r="B1084" s="362"/>
      <c r="C1084" s="362"/>
      <c r="D1084" s="422" t="s">
        <v>2645</v>
      </c>
      <c r="E1084" s="432"/>
      <c r="F1084" s="377" t="s">
        <v>178</v>
      </c>
      <c r="G1084" s="377" t="s">
        <v>668</v>
      </c>
      <c r="H1084" s="377" t="s">
        <v>1403</v>
      </c>
      <c r="I1084" s="442"/>
      <c r="J1084" s="442">
        <v>6000000</v>
      </c>
      <c r="K1084" s="471">
        <v>0</v>
      </c>
      <c r="L1084" s="442">
        <v>0</v>
      </c>
      <c r="M1084" s="378">
        <f>J1084-L1084</f>
        <v>6000000</v>
      </c>
      <c r="N1084" s="378"/>
      <c r="O1084" s="408"/>
      <c r="P1084" s="375"/>
      <c r="Q1084" s="371"/>
    </row>
    <row r="1085" spans="1:17" ht="39.950000000000003" customHeight="1">
      <c r="A1085">
        <f t="shared" si="63"/>
        <v>1</v>
      </c>
      <c r="B1085" s="362">
        <v>2015</v>
      </c>
      <c r="C1085" s="362">
        <v>2018</v>
      </c>
      <c r="D1085" s="422"/>
      <c r="E1085" s="432" t="s">
        <v>1639</v>
      </c>
      <c r="F1085" s="361" t="s">
        <v>1095</v>
      </c>
      <c r="G1085" s="361" t="s">
        <v>1096</v>
      </c>
      <c r="H1085" s="361" t="s">
        <v>1403</v>
      </c>
      <c r="I1085" s="369">
        <v>12999675</v>
      </c>
      <c r="J1085" s="369">
        <f>J1086+J1087+J1088</f>
        <v>9000000</v>
      </c>
      <c r="K1085" s="470">
        <f>I1085*15/100</f>
        <v>1949951.25</v>
      </c>
      <c r="L1085" s="369">
        <f>L1086+L1087+L1088</f>
        <v>8530829.2100000009</v>
      </c>
      <c r="M1085" s="363">
        <f>J1085-L1085</f>
        <v>469170.78999999911</v>
      </c>
      <c r="N1085" s="363">
        <f>I1085-J1085</f>
        <v>3999675</v>
      </c>
      <c r="O1085" s="405" t="s">
        <v>2646</v>
      </c>
      <c r="P1085" s="406"/>
      <c r="Q1085" s="376" t="s">
        <v>2647</v>
      </c>
    </row>
    <row r="1086" spans="1:17" ht="39.950000000000003" customHeight="1">
      <c r="A1086">
        <f t="shared" si="63"/>
        <v>0</v>
      </c>
      <c r="B1086" s="362"/>
      <c r="C1086" s="362"/>
      <c r="D1086" s="422" t="s">
        <v>1097</v>
      </c>
      <c r="E1086" s="432"/>
      <c r="F1086" s="377" t="s">
        <v>176</v>
      </c>
      <c r="G1086" s="377" t="s">
        <v>2648</v>
      </c>
      <c r="H1086" s="377" t="s">
        <v>1403</v>
      </c>
      <c r="I1086" s="442"/>
      <c r="J1086" s="442">
        <v>2000000</v>
      </c>
      <c r="K1086" s="471">
        <v>0</v>
      </c>
      <c r="L1086" s="442">
        <v>2000000</v>
      </c>
      <c r="M1086" s="378">
        <v>0</v>
      </c>
      <c r="N1086" s="378"/>
      <c r="O1086" s="409"/>
      <c r="P1086" s="366"/>
      <c r="Q1086" s="371"/>
    </row>
    <row r="1087" spans="1:17" ht="39.950000000000003" customHeight="1">
      <c r="A1087">
        <f t="shared" si="63"/>
        <v>0</v>
      </c>
      <c r="B1087" s="362"/>
      <c r="C1087" s="362"/>
      <c r="D1087" s="422" t="s">
        <v>1208</v>
      </c>
      <c r="E1087" s="432"/>
      <c r="F1087" s="377" t="s">
        <v>177</v>
      </c>
      <c r="G1087" s="377" t="s">
        <v>2649</v>
      </c>
      <c r="H1087" s="377" t="s">
        <v>1403</v>
      </c>
      <c r="I1087" s="442"/>
      <c r="J1087" s="442">
        <v>2000000</v>
      </c>
      <c r="K1087" s="471">
        <v>0</v>
      </c>
      <c r="L1087" s="442">
        <v>2000000</v>
      </c>
      <c r="M1087" s="378">
        <v>0</v>
      </c>
      <c r="N1087" s="378"/>
      <c r="O1087" s="409"/>
      <c r="P1087" s="366"/>
      <c r="Q1087" s="371"/>
    </row>
    <row r="1088" spans="1:17" ht="39.950000000000003" customHeight="1">
      <c r="A1088">
        <f t="shared" si="63"/>
        <v>0</v>
      </c>
      <c r="B1088" s="362"/>
      <c r="C1088" s="362"/>
      <c r="D1088" s="422" t="s">
        <v>2650</v>
      </c>
      <c r="E1088" s="432"/>
      <c r="F1088" s="377" t="s">
        <v>178</v>
      </c>
      <c r="G1088" s="377" t="s">
        <v>2651</v>
      </c>
      <c r="H1088" s="377" t="s">
        <v>1403</v>
      </c>
      <c r="I1088" s="442"/>
      <c r="J1088" s="442">
        <v>5000000</v>
      </c>
      <c r="K1088" s="471">
        <v>0</v>
      </c>
      <c r="L1088" s="442">
        <v>4530829.21</v>
      </c>
      <c r="M1088" s="378">
        <f>J1088-L1088</f>
        <v>469170.79000000004</v>
      </c>
      <c r="N1088" s="378"/>
      <c r="O1088" s="409"/>
      <c r="P1088" s="406" t="s">
        <v>2543</v>
      </c>
      <c r="Q1088" s="371"/>
    </row>
    <row r="1089" spans="1:17" ht="39.950000000000003" customHeight="1">
      <c r="A1089">
        <f t="shared" si="63"/>
        <v>1</v>
      </c>
      <c r="B1089" s="362">
        <v>2015</v>
      </c>
      <c r="C1089" s="362">
        <v>2018</v>
      </c>
      <c r="D1089" s="422"/>
      <c r="E1089" s="432" t="s">
        <v>1640</v>
      </c>
      <c r="F1089" s="361" t="s">
        <v>1141</v>
      </c>
      <c r="G1089" s="361" t="s">
        <v>1142</v>
      </c>
      <c r="H1089" s="361" t="s">
        <v>1403</v>
      </c>
      <c r="I1089" s="369">
        <v>6976096</v>
      </c>
      <c r="J1089" s="369">
        <v>6041269</v>
      </c>
      <c r="K1089" s="470">
        <v>1046414.4</v>
      </c>
      <c r="L1089" s="369">
        <v>2854126.9</v>
      </c>
      <c r="M1089" s="363">
        <v>3187142.1</v>
      </c>
      <c r="N1089" s="363">
        <v>934827</v>
      </c>
      <c r="O1089" s="405"/>
      <c r="P1089" s="366"/>
      <c r="Q1089" s="376"/>
    </row>
    <row r="1090" spans="1:17" ht="39.950000000000003" customHeight="1">
      <c r="A1090">
        <f t="shared" si="63"/>
        <v>0</v>
      </c>
      <c r="B1090" s="362"/>
      <c r="C1090" s="362"/>
      <c r="D1090" s="422" t="s">
        <v>1143</v>
      </c>
      <c r="E1090" s="432"/>
      <c r="F1090" s="377" t="s">
        <v>176</v>
      </c>
      <c r="G1090" s="377" t="s">
        <v>2652</v>
      </c>
      <c r="H1090" s="377" t="s">
        <v>1403</v>
      </c>
      <c r="I1090" s="442"/>
      <c r="J1090" s="442">
        <v>500000</v>
      </c>
      <c r="K1090" s="471">
        <v>0</v>
      </c>
      <c r="L1090" s="442">
        <v>500000</v>
      </c>
      <c r="M1090" s="378">
        <v>0</v>
      </c>
      <c r="N1090" s="378"/>
      <c r="O1090" s="409"/>
      <c r="P1090" s="366"/>
      <c r="Q1090" s="371"/>
    </row>
    <row r="1091" spans="1:17" ht="39.950000000000003" customHeight="1">
      <c r="A1091">
        <f t="shared" si="63"/>
        <v>0</v>
      </c>
      <c r="B1091" s="362"/>
      <c r="C1091" s="362"/>
      <c r="D1091" s="422" t="s">
        <v>1201</v>
      </c>
      <c r="E1091" s="432"/>
      <c r="F1091" s="377" t="s">
        <v>177</v>
      </c>
      <c r="G1091" s="377" t="s">
        <v>2652</v>
      </c>
      <c r="H1091" s="377" t="s">
        <v>1403</v>
      </c>
      <c r="I1091" s="442"/>
      <c r="J1091" s="442">
        <v>2000000</v>
      </c>
      <c r="K1091" s="471">
        <v>0</v>
      </c>
      <c r="L1091" s="442">
        <v>2000000</v>
      </c>
      <c r="M1091" s="378">
        <v>0</v>
      </c>
      <c r="N1091" s="378"/>
      <c r="O1091" s="409"/>
      <c r="P1091" s="366"/>
      <c r="Q1091" s="371"/>
    </row>
    <row r="1092" spans="1:17" ht="39.950000000000003" customHeight="1">
      <c r="A1092">
        <f t="shared" ref="A1092:A1096" si="64">IF(B1092&lt;&gt;0,1,0)</f>
        <v>0</v>
      </c>
      <c r="B1092" s="362"/>
      <c r="C1092" s="362"/>
      <c r="D1092" s="422" t="s">
        <v>2653</v>
      </c>
      <c r="E1092" s="432"/>
      <c r="F1092" s="377" t="s">
        <v>178</v>
      </c>
      <c r="G1092" s="377" t="s">
        <v>2652</v>
      </c>
      <c r="H1092" s="377" t="s">
        <v>1403</v>
      </c>
      <c r="I1092" s="442"/>
      <c r="J1092" s="442">
        <v>3541269</v>
      </c>
      <c r="K1092" s="471">
        <v>0</v>
      </c>
      <c r="L1092" s="442">
        <v>3141279.14</v>
      </c>
      <c r="M1092" s="378">
        <f>J1092-L1092</f>
        <v>399989.85999999987</v>
      </c>
      <c r="N1092" s="378"/>
      <c r="O1092" s="409"/>
      <c r="P1092" s="406" t="s">
        <v>1837</v>
      </c>
      <c r="Q1092" s="371"/>
    </row>
    <row r="1093" spans="1:17" ht="39.950000000000003" customHeight="1">
      <c r="A1093">
        <f t="shared" si="64"/>
        <v>1</v>
      </c>
      <c r="B1093" s="362">
        <v>2019</v>
      </c>
      <c r="C1093" s="362">
        <v>2019</v>
      </c>
      <c r="D1093" s="422" t="s">
        <v>2654</v>
      </c>
      <c r="E1093" s="432" t="s">
        <v>2655</v>
      </c>
      <c r="F1093" s="361" t="s">
        <v>2656</v>
      </c>
      <c r="G1093" s="361" t="s">
        <v>2657</v>
      </c>
      <c r="H1093" s="361" t="s">
        <v>1403</v>
      </c>
      <c r="I1093" s="369">
        <v>19950498</v>
      </c>
      <c r="J1093" s="369">
        <v>5000000</v>
      </c>
      <c r="K1093" s="470">
        <f>I1093*15/100</f>
        <v>2992574.7</v>
      </c>
      <c r="L1093" s="369">
        <v>0</v>
      </c>
      <c r="M1093" s="363">
        <f>J1093-L1093</f>
        <v>5000000</v>
      </c>
      <c r="N1093" s="363"/>
      <c r="O1093" s="405"/>
      <c r="P1093" s="406"/>
      <c r="Q1093" s="376"/>
    </row>
    <row r="1094" spans="1:17" ht="39.950000000000003" customHeight="1">
      <c r="A1094">
        <f t="shared" si="64"/>
        <v>0</v>
      </c>
      <c r="B1094" s="362"/>
      <c r="C1094" s="362"/>
      <c r="D1094" s="422"/>
      <c r="E1094" s="432"/>
      <c r="F1094" s="361"/>
      <c r="G1094" s="361"/>
      <c r="H1094" s="361"/>
      <c r="I1094" s="442"/>
      <c r="J1094" s="442"/>
      <c r="K1094" s="470"/>
      <c r="L1094" s="442"/>
      <c r="M1094" s="378"/>
      <c r="N1094" s="378"/>
      <c r="O1094" s="405"/>
      <c r="P1094" s="406"/>
      <c r="Q1094" s="371"/>
    </row>
    <row r="1095" spans="1:17" ht="39.950000000000003" customHeight="1">
      <c r="A1095">
        <f t="shared" si="64"/>
        <v>1</v>
      </c>
      <c r="B1095" s="362">
        <v>2019</v>
      </c>
      <c r="C1095" s="362">
        <v>2019</v>
      </c>
      <c r="D1095" s="422" t="s">
        <v>2658</v>
      </c>
      <c r="E1095" s="432" t="s">
        <v>2659</v>
      </c>
      <c r="F1095" s="361" t="s">
        <v>2660</v>
      </c>
      <c r="G1095" s="361" t="s">
        <v>2661</v>
      </c>
      <c r="H1095" s="361" t="s">
        <v>1403</v>
      </c>
      <c r="I1095" s="454">
        <v>26981310</v>
      </c>
      <c r="J1095" s="369">
        <v>5000000</v>
      </c>
      <c r="K1095" s="470">
        <f>I1095*15/100</f>
        <v>4047196.5</v>
      </c>
      <c r="L1095" s="369">
        <v>0</v>
      </c>
      <c r="M1095" s="363">
        <f>J1095-L1095</f>
        <v>5000000</v>
      </c>
      <c r="N1095" s="363"/>
      <c r="O1095" s="416"/>
      <c r="P1095" s="406"/>
      <c r="Q1095" s="376"/>
    </row>
    <row r="1096" spans="1:17" ht="39.950000000000003" customHeight="1">
      <c r="A1096">
        <f t="shared" si="64"/>
        <v>0</v>
      </c>
      <c r="B1096" s="362"/>
      <c r="C1096" s="362"/>
      <c r="D1096" s="422"/>
      <c r="E1096" s="432"/>
      <c r="F1096" s="361"/>
      <c r="G1096" s="361"/>
      <c r="H1096" s="361"/>
      <c r="I1096" s="453"/>
      <c r="J1096" s="442"/>
      <c r="K1096" s="470"/>
      <c r="L1096" s="442"/>
      <c r="M1096" s="378"/>
      <c r="N1096" s="378"/>
      <c r="O1096" s="405"/>
      <c r="P1096" s="406"/>
      <c r="Q1096" s="371"/>
    </row>
  </sheetData>
  <autoFilter ref="A3:Q1096"/>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317"/>
  <sheetViews>
    <sheetView zoomScale="70" zoomScaleNormal="70" workbookViewId="0">
      <pane ySplit="2" topLeftCell="A84" activePane="bottomLeft" state="frozen"/>
      <selection pane="bottomLeft" activeCell="N23" sqref="N23"/>
    </sheetView>
  </sheetViews>
  <sheetFormatPr defaultRowHeight="12.75"/>
  <cols>
    <col min="1" max="1" width="6.28515625" customWidth="1"/>
    <col min="2" max="2" width="7.7109375" customWidth="1"/>
    <col min="3" max="3" width="7.5703125" customWidth="1"/>
    <col min="4" max="10" width="3.7109375" style="303" customWidth="1"/>
    <col min="11" max="11" width="7" customWidth="1"/>
    <col min="12" max="12" width="96.7109375" style="307" customWidth="1"/>
    <col min="13" max="13" width="11.5703125" style="307" customWidth="1"/>
    <col min="14" max="14" width="12.28515625" style="307" customWidth="1"/>
    <col min="15" max="15" width="12.7109375" style="307" customWidth="1"/>
    <col min="16" max="16" width="12.5703125" style="307" customWidth="1"/>
    <col min="17" max="17" width="37.42578125" customWidth="1"/>
    <col min="18" max="18" width="15.7109375" customWidth="1"/>
    <col min="19" max="19" width="12.7109375" customWidth="1"/>
    <col min="20" max="21" width="13.140625" customWidth="1"/>
    <col min="22" max="22" width="13.28515625" style="291" customWidth="1"/>
    <col min="23" max="23" width="13" style="291" customWidth="1"/>
    <col min="24" max="24" width="5.85546875" style="291" customWidth="1"/>
    <col min="25" max="25" width="14.28515625" style="291" customWidth="1"/>
    <col min="26" max="26" width="7.28515625" style="291" customWidth="1"/>
    <col min="27" max="27" width="13.42578125" style="291" customWidth="1"/>
    <col min="28" max="28" width="23.85546875" style="291" customWidth="1"/>
    <col min="29" max="29" width="12.7109375" style="291" customWidth="1"/>
    <col min="30" max="30" width="7.28515625" style="291" customWidth="1"/>
    <col min="31" max="31" width="13.7109375" style="291" customWidth="1"/>
    <col min="33" max="33" width="23.85546875" style="291" customWidth="1"/>
    <col min="34" max="34" width="23.7109375" style="291" customWidth="1"/>
    <col min="35" max="35" width="7.42578125" hidden="1" customWidth="1"/>
    <col min="36" max="36" width="10.85546875" hidden="1" customWidth="1"/>
    <col min="37" max="38" width="7.7109375" hidden="1" customWidth="1"/>
    <col min="39" max="39" width="11.140625" hidden="1" customWidth="1"/>
    <col min="40" max="40" width="11.28515625" hidden="1" customWidth="1"/>
    <col min="41" max="41" width="9.28515625" hidden="1" customWidth="1"/>
    <col min="42" max="48" width="8.85546875" hidden="1" customWidth="1"/>
    <col min="49" max="49" width="11.85546875" hidden="1" customWidth="1"/>
    <col min="50" max="50" width="11.7109375" hidden="1" customWidth="1"/>
    <col min="51" max="51" width="8.85546875" hidden="1" customWidth="1"/>
  </cols>
  <sheetData>
    <row r="1" spans="1:51" s="352" customFormat="1">
      <c r="A1" s="352">
        <v>1</v>
      </c>
      <c r="B1" s="352">
        <v>2</v>
      </c>
      <c r="C1" s="352">
        <v>3</v>
      </c>
      <c r="D1" s="496">
        <v>4</v>
      </c>
      <c r="E1" s="496"/>
      <c r="F1" s="496"/>
      <c r="G1" s="496"/>
      <c r="H1" s="496"/>
      <c r="I1" s="496"/>
      <c r="J1" s="496"/>
      <c r="K1" s="353">
        <v>5</v>
      </c>
      <c r="L1" s="354" t="s">
        <v>1749</v>
      </c>
      <c r="M1" s="354" t="s">
        <v>1750</v>
      </c>
      <c r="N1" s="354" t="s">
        <v>1751</v>
      </c>
      <c r="O1" s="354" t="s">
        <v>1752</v>
      </c>
      <c r="P1" s="354" t="s">
        <v>1753</v>
      </c>
      <c r="Q1" s="352">
        <v>11</v>
      </c>
      <c r="R1" s="352">
        <v>12</v>
      </c>
      <c r="S1" s="352">
        <v>13</v>
      </c>
      <c r="T1" s="352">
        <v>14</v>
      </c>
      <c r="U1" s="352">
        <v>15</v>
      </c>
      <c r="V1" s="355">
        <v>17</v>
      </c>
      <c r="W1" s="355">
        <v>18</v>
      </c>
      <c r="X1" s="356"/>
      <c r="Y1" s="355">
        <v>19</v>
      </c>
      <c r="Z1" s="356"/>
      <c r="AA1" s="355">
        <v>20</v>
      </c>
      <c r="AB1" s="356"/>
      <c r="AC1" s="355">
        <v>21</v>
      </c>
      <c r="AD1" s="356"/>
      <c r="AE1" s="355">
        <v>22</v>
      </c>
      <c r="AF1" s="357"/>
      <c r="AG1" s="358" t="s">
        <v>1760</v>
      </c>
      <c r="AH1" s="359" t="s">
        <v>1761</v>
      </c>
      <c r="AI1" s="497">
        <v>25</v>
      </c>
      <c r="AJ1" s="497"/>
      <c r="AK1" s="497"/>
      <c r="AL1" s="497"/>
      <c r="AM1" s="497"/>
      <c r="AN1" s="497"/>
      <c r="AO1" s="497"/>
      <c r="AP1" s="497">
        <v>26</v>
      </c>
      <c r="AQ1" s="497"/>
      <c r="AR1" s="497"/>
      <c r="AS1" s="497"/>
      <c r="AT1" s="497"/>
      <c r="AU1" s="497"/>
      <c r="AV1" s="497"/>
      <c r="AW1" s="497"/>
      <c r="AX1" s="497"/>
      <c r="AY1" s="352">
        <v>27</v>
      </c>
    </row>
    <row r="2" spans="1:51" ht="129.75" customHeight="1">
      <c r="A2" s="315" t="s">
        <v>1757</v>
      </c>
      <c r="B2" s="315" t="s">
        <v>1758</v>
      </c>
      <c r="C2" s="315" t="s">
        <v>1759</v>
      </c>
      <c r="D2" s="316">
        <v>2011</v>
      </c>
      <c r="E2" s="316">
        <v>2012</v>
      </c>
      <c r="F2" s="316">
        <v>2013</v>
      </c>
      <c r="G2" s="316">
        <v>2014</v>
      </c>
      <c r="H2" s="316">
        <v>2015</v>
      </c>
      <c r="I2" s="316">
        <v>2016</v>
      </c>
      <c r="J2" s="316">
        <v>2017</v>
      </c>
      <c r="K2" s="315" t="s">
        <v>1327</v>
      </c>
      <c r="L2" s="317" t="s">
        <v>2</v>
      </c>
      <c r="M2" s="315" t="s">
        <v>1656</v>
      </c>
      <c r="N2" s="315" t="s">
        <v>1657</v>
      </c>
      <c r="O2" s="315" t="s">
        <v>1658</v>
      </c>
      <c r="P2" s="315" t="s">
        <v>1737</v>
      </c>
      <c r="Q2" s="318" t="s">
        <v>1647</v>
      </c>
      <c r="R2" s="319" t="s">
        <v>1328</v>
      </c>
      <c r="S2" s="320" t="s">
        <v>1329</v>
      </c>
      <c r="T2" s="319" t="s">
        <v>1330</v>
      </c>
      <c r="U2" s="319" t="s">
        <v>1646</v>
      </c>
      <c r="V2" s="321" t="s">
        <v>179</v>
      </c>
      <c r="W2" s="498" t="s">
        <v>180</v>
      </c>
      <c r="X2" s="498"/>
      <c r="Y2" s="498" t="s">
        <v>3</v>
      </c>
      <c r="Z2" s="498"/>
      <c r="AA2" s="498" t="s">
        <v>181</v>
      </c>
      <c r="AB2" s="498"/>
      <c r="AC2" s="498" t="s">
        <v>182</v>
      </c>
      <c r="AD2" s="498"/>
      <c r="AE2" s="498" t="s">
        <v>183</v>
      </c>
      <c r="AF2" s="498"/>
      <c r="AG2" s="321" t="s">
        <v>1645</v>
      </c>
      <c r="AH2" s="321" t="s">
        <v>1712</v>
      </c>
      <c r="AI2" s="322" t="s">
        <v>1648</v>
      </c>
      <c r="AJ2" s="322" t="s">
        <v>1649</v>
      </c>
      <c r="AK2" s="322" t="s">
        <v>1650</v>
      </c>
      <c r="AL2" s="322" t="s">
        <v>1651</v>
      </c>
      <c r="AM2" s="322" t="s">
        <v>1652</v>
      </c>
      <c r="AN2" s="322" t="s">
        <v>1653</v>
      </c>
      <c r="AO2" s="322" t="s">
        <v>1654</v>
      </c>
      <c r="AP2" s="309" t="s">
        <v>1660</v>
      </c>
      <c r="AQ2" s="309" t="s">
        <v>1663</v>
      </c>
      <c r="AR2" s="309" t="s">
        <v>1661</v>
      </c>
      <c r="AS2" s="309" t="s">
        <v>1662</v>
      </c>
      <c r="AT2" s="309" t="s">
        <v>1664</v>
      </c>
      <c r="AU2" s="309" t="s">
        <v>1666</v>
      </c>
      <c r="AV2" s="309" t="s">
        <v>1665</v>
      </c>
      <c r="AW2" s="309" t="s">
        <v>1668</v>
      </c>
      <c r="AX2" s="309" t="s">
        <v>1667</v>
      </c>
      <c r="AY2" s="351" t="s">
        <v>1754</v>
      </c>
    </row>
    <row r="3" spans="1:51" ht="13.15" customHeight="1">
      <c r="A3" s="128">
        <v>1</v>
      </c>
      <c r="B3" s="128">
        <f>IF('FEN 2016'!$A7&lt;&gt;0,'FEN 2016'!B7, " ")</f>
        <v>2013</v>
      </c>
      <c r="C3" s="128">
        <f>IF('FEN 2016'!$A7&lt;&gt;0,'FEN 2016'!C7, " ")</f>
        <v>2015</v>
      </c>
      <c r="D3" s="301" t="str">
        <f t="shared" ref="D3:J12" si="0">IF(AND($B3&gt;=D$2-$C3+$B3,$C3&lt;=D$2+$C3-$B3),"1"," ")</f>
        <v xml:space="preserve"> </v>
      </c>
      <c r="E3" s="301" t="str">
        <f t="shared" si="0"/>
        <v xml:space="preserve"> </v>
      </c>
      <c r="F3" s="301" t="str">
        <f t="shared" si="0"/>
        <v>1</v>
      </c>
      <c r="G3" s="301" t="str">
        <f t="shared" si="0"/>
        <v>1</v>
      </c>
      <c r="H3" s="301" t="str">
        <f t="shared" si="0"/>
        <v>1</v>
      </c>
      <c r="I3" s="301" t="str">
        <f t="shared" si="0"/>
        <v xml:space="preserve"> </v>
      </c>
      <c r="J3" s="301" t="str">
        <f t="shared" si="0"/>
        <v xml:space="preserve"> </v>
      </c>
      <c r="K3" s="128" t="str">
        <f t="shared" ref="K3:K66" si="1">IF(AG3&gt;1, "DA", "NU")</f>
        <v>DA</v>
      </c>
      <c r="L3" s="308" t="s">
        <v>186</v>
      </c>
      <c r="M3" s="308" t="s">
        <v>1350</v>
      </c>
      <c r="N3" s="308" t="s">
        <v>1344</v>
      </c>
      <c r="O3" s="308" t="s">
        <v>1350</v>
      </c>
      <c r="P3" s="306" t="s">
        <v>1350</v>
      </c>
      <c r="Q3" s="128" t="str">
        <f>IF('FEN 2016'!$A7&lt;&gt;0,'FEN 2016'!F7, " ")</f>
        <v>Primăria com. Valea Mare, r.Ungheni</v>
      </c>
      <c r="R3" s="298" t="s">
        <v>1629</v>
      </c>
      <c r="S3" s="298" t="s">
        <v>1403</v>
      </c>
      <c r="T3" s="298" t="s">
        <v>1334</v>
      </c>
      <c r="U3" s="298" t="s">
        <v>1346</v>
      </c>
      <c r="V3" s="295">
        <f>IF('FEN 2016'!$A7&lt;&gt;0,'FEN 2016'!H7, " ")</f>
        <v>2216744</v>
      </c>
      <c r="W3" s="295">
        <f>IF('FEN 2016'!$A7&lt;&gt;0,'FEN 2016'!G7, " ")</f>
        <v>332511.59999999998</v>
      </c>
      <c r="X3" s="296">
        <f t="shared" ref="X3:X66" si="2">W3/V3</f>
        <v>0.15</v>
      </c>
      <c r="Y3" s="295">
        <f>IF('FEN 2016'!$A7&lt;&gt;0,'FEN 2016'!I7, " ")</f>
        <v>1961163</v>
      </c>
      <c r="Z3" s="296">
        <f t="shared" ref="Z3:Z66" si="3">Y3/V3</f>
        <v>0.88470432309729952</v>
      </c>
      <c r="AA3" s="295">
        <f>IF('FEN 2016'!$A7&lt;&gt;0,'FEN 2016'!J7, " ")</f>
        <v>1959753.72</v>
      </c>
      <c r="AB3" s="296">
        <f t="shared" ref="AB3:AB66" si="4">AA3/V3</f>
        <v>0.88406857986307841</v>
      </c>
      <c r="AC3" s="295">
        <f>IF('FEN 2016'!$A7&lt;&gt;0,'FEN 2016'!K7, " ")</f>
        <v>1409.2800000000279</v>
      </c>
      <c r="AD3" s="296">
        <f t="shared" ref="AD3:AD66" si="5">AC3/V3</f>
        <v>6.3574323422101425E-4</v>
      </c>
      <c r="AE3" s="295">
        <f>IF('FEN 2016'!$A7&lt;&gt;0,'FEN 2016'!L7, " ")</f>
        <v>255581</v>
      </c>
      <c r="AF3" s="296">
        <f t="shared" ref="AF3:AF66" si="6">AE3/V3</f>
        <v>0.11529567690270054</v>
      </c>
      <c r="AG3" s="296">
        <f t="shared" ref="AG3:AG66" si="7">(AA3+W3)/V3</f>
        <v>1.0340685798630784</v>
      </c>
      <c r="AH3" s="314" t="s">
        <v>1343</v>
      </c>
      <c r="AI3" s="305"/>
      <c r="AJ3" s="305"/>
      <c r="AK3" s="305"/>
      <c r="AL3" s="305"/>
      <c r="AM3" s="305"/>
      <c r="AN3" s="305"/>
      <c r="AO3" s="305"/>
      <c r="AP3" s="128"/>
      <c r="AQ3" s="128"/>
      <c r="AR3" s="128"/>
      <c r="AS3" s="128"/>
      <c r="AT3" s="128"/>
      <c r="AU3" s="128"/>
      <c r="AV3" s="128"/>
      <c r="AW3" s="128"/>
      <c r="AX3" s="128"/>
      <c r="AY3" s="128"/>
    </row>
    <row r="4" spans="1:51" ht="13.15" customHeight="1">
      <c r="A4" s="128">
        <v>2</v>
      </c>
      <c r="B4" s="128">
        <f>IF('FEN 2016'!$A12&lt;&gt;0,'FEN 2016'!B12, " ")</f>
        <v>2013</v>
      </c>
      <c r="C4" s="128">
        <f>IF('FEN 2016'!$A12&lt;&gt;0,'FEN 2016'!C12, " ")</f>
        <v>2015</v>
      </c>
      <c r="D4" s="301" t="str">
        <f t="shared" si="0"/>
        <v xml:space="preserve"> </v>
      </c>
      <c r="E4" s="301" t="str">
        <f t="shared" si="0"/>
        <v xml:space="preserve"> </v>
      </c>
      <c r="F4" s="301" t="str">
        <f t="shared" si="0"/>
        <v>1</v>
      </c>
      <c r="G4" s="301" t="str">
        <f t="shared" si="0"/>
        <v>1</v>
      </c>
      <c r="H4" s="301" t="str">
        <f t="shared" si="0"/>
        <v>1</v>
      </c>
      <c r="I4" s="301" t="str">
        <f t="shared" si="0"/>
        <v xml:space="preserve"> </v>
      </c>
      <c r="J4" s="301" t="str">
        <f t="shared" si="0"/>
        <v xml:space="preserve"> </v>
      </c>
      <c r="K4" s="128" t="str">
        <f t="shared" si="1"/>
        <v>NU</v>
      </c>
      <c r="L4" s="306" t="str">
        <f>IF('FEN 2016'!$A12&lt;&gt;0,'FEN 2016'!E12, " ")</f>
        <v xml:space="preserve">Aprovizionarea cu apă potabilă a s. Teţcani, r. Briceni </v>
      </c>
      <c r="M4" s="308"/>
      <c r="N4" s="308" t="s">
        <v>1344</v>
      </c>
      <c r="O4" s="306"/>
      <c r="P4" s="306"/>
      <c r="Q4" s="128" t="str">
        <f>IF('FEN 2016'!$A12&lt;&gt;0,'FEN 2016'!F12, " ")</f>
        <v>Primăria Teţcani, r. Briceni</v>
      </c>
      <c r="R4" s="298" t="s">
        <v>1335</v>
      </c>
      <c r="S4" s="298" t="s">
        <v>1331</v>
      </c>
      <c r="T4" s="298" t="s">
        <v>1336</v>
      </c>
      <c r="U4" s="298"/>
      <c r="V4" s="295">
        <f>IF('FEN 2016'!$A12&lt;&gt;0,'FEN 2016'!H12, " ")</f>
        <v>4103256</v>
      </c>
      <c r="W4" s="295">
        <f>IF('FEN 2016'!$A12&lt;&gt;0,'FEN 2016'!G12, " ")</f>
        <v>615488.4</v>
      </c>
      <c r="X4" s="296">
        <f t="shared" si="2"/>
        <v>0.15</v>
      </c>
      <c r="Y4" s="295">
        <f>IF('FEN 2016'!$A12&lt;&gt;0,'FEN 2016'!I12, " ")</f>
        <v>2828116</v>
      </c>
      <c r="Z4" s="296">
        <f t="shared" si="3"/>
        <v>0.68923703517401791</v>
      </c>
      <c r="AA4" s="295">
        <f>IF('FEN 2016'!$A12&lt;&gt;0,'FEN 2016'!J12, " ")</f>
        <v>2496087</v>
      </c>
      <c r="AB4" s="296">
        <f t="shared" si="4"/>
        <v>0.60831861331586423</v>
      </c>
      <c r="AC4" s="295">
        <f>IF('FEN 2016'!$A12&lt;&gt;0,'FEN 2016'!K12, " ")</f>
        <v>332029</v>
      </c>
      <c r="AD4" s="296">
        <f t="shared" si="5"/>
        <v>8.0918421858153622E-2</v>
      </c>
      <c r="AE4" s="295">
        <f>IF('FEN 2016'!$A12&lt;&gt;0,'FEN 2016'!L12, " ")</f>
        <v>1275140</v>
      </c>
      <c r="AF4" s="296">
        <f t="shared" si="6"/>
        <v>0.31076296482598209</v>
      </c>
      <c r="AG4" s="296">
        <f t="shared" si="7"/>
        <v>0.75831861331586425</v>
      </c>
      <c r="AH4" s="314" t="s">
        <v>1343</v>
      </c>
      <c r="AI4" s="305"/>
      <c r="AJ4" s="305"/>
      <c r="AK4" s="305"/>
      <c r="AL4" s="305"/>
      <c r="AM4" s="305"/>
      <c r="AN4" s="305"/>
      <c r="AO4" s="305"/>
      <c r="AP4" s="128"/>
      <c r="AQ4" s="128"/>
      <c r="AR4" s="128"/>
      <c r="AS4" s="128"/>
      <c r="AT4" s="128"/>
      <c r="AU4" s="128"/>
      <c r="AV4" s="128"/>
      <c r="AW4" s="128"/>
      <c r="AX4" s="128"/>
      <c r="AY4" s="128"/>
    </row>
    <row r="5" spans="1:51" ht="13.15" customHeight="1">
      <c r="A5" s="128">
        <v>3</v>
      </c>
      <c r="B5" s="128">
        <f>IF('FEN 2016'!$A18&lt;&gt;0,'FEN 2016'!B18, " ")</f>
        <v>2013</v>
      </c>
      <c r="C5" s="128">
        <f>IF('FEN 2016'!$A18&lt;&gt;0,'FEN 2016'!C18, " ")</f>
        <v>2015</v>
      </c>
      <c r="D5" s="301" t="str">
        <f t="shared" si="0"/>
        <v xml:space="preserve"> </v>
      </c>
      <c r="E5" s="301" t="str">
        <f t="shared" si="0"/>
        <v xml:space="preserve"> </v>
      </c>
      <c r="F5" s="301" t="str">
        <f t="shared" si="0"/>
        <v>1</v>
      </c>
      <c r="G5" s="301" t="str">
        <f t="shared" si="0"/>
        <v>1</v>
      </c>
      <c r="H5" s="301" t="str">
        <f t="shared" si="0"/>
        <v>1</v>
      </c>
      <c r="I5" s="301" t="str">
        <f t="shared" si="0"/>
        <v xml:space="preserve"> </v>
      </c>
      <c r="J5" s="301" t="str">
        <f t="shared" si="0"/>
        <v xml:space="preserve"> </v>
      </c>
      <c r="K5" s="128" t="str">
        <f t="shared" si="1"/>
        <v>NU</v>
      </c>
      <c r="L5" s="306" t="str">
        <f>IF('FEN 2016'!$A18&lt;&gt;0,'FEN 2016'!E18, " ")</f>
        <v xml:space="preserve">Reparaţia capitală a staţiei de epurare şi pompare din or. Basarabeasca  </v>
      </c>
      <c r="M5" s="308"/>
      <c r="N5" s="308"/>
      <c r="O5" s="306" t="s">
        <v>1344</v>
      </c>
      <c r="P5" s="306" t="s">
        <v>1344</v>
      </c>
      <c r="Q5" s="128" t="str">
        <f>IF('FEN 2016'!$A18&lt;&gt;0,'FEN 2016'!F18, " ")</f>
        <v>Consiliul raional Basarabeasca</v>
      </c>
      <c r="R5" s="298" t="s">
        <v>1332</v>
      </c>
      <c r="S5" s="298" t="s">
        <v>1332</v>
      </c>
      <c r="T5" s="298" t="s">
        <v>1352</v>
      </c>
      <c r="U5" s="298"/>
      <c r="V5" s="295">
        <f>IF('FEN 2016'!$A18&lt;&gt;0,'FEN 2016'!H18, " ")</f>
        <v>2225523</v>
      </c>
      <c r="W5" s="295">
        <f>IF('FEN 2016'!$A18&lt;&gt;0,'FEN 2016'!G18, " ")</f>
        <v>333828.45</v>
      </c>
      <c r="X5" s="296">
        <f t="shared" si="2"/>
        <v>0.15</v>
      </c>
      <c r="Y5" s="295">
        <f>IF('FEN 2016'!$A18&lt;&gt;0,'FEN 2016'!I18, " ")</f>
        <v>1928866</v>
      </c>
      <c r="Z5" s="296">
        <f t="shared" si="3"/>
        <v>0.86670234367382404</v>
      </c>
      <c r="AA5" s="295">
        <f>IF('FEN 2016'!$A18&lt;&gt;0,'FEN 2016'!J18, " ")</f>
        <v>1247869.5899999999</v>
      </c>
      <c r="AB5" s="296">
        <f t="shared" si="4"/>
        <v>0.56070846717827671</v>
      </c>
      <c r="AC5" s="295">
        <f>IF('FEN 2016'!$A18&lt;&gt;0,'FEN 2016'!K18, " ")</f>
        <v>680996.41000000015</v>
      </c>
      <c r="AD5" s="296">
        <f t="shared" si="5"/>
        <v>0.30599387649554738</v>
      </c>
      <c r="AE5" s="295">
        <f>IF('FEN 2016'!$A18&lt;&gt;0,'FEN 2016'!L18, " ")</f>
        <v>296657</v>
      </c>
      <c r="AF5" s="296">
        <f t="shared" si="6"/>
        <v>0.13329765632617591</v>
      </c>
      <c r="AG5" s="296">
        <f t="shared" si="7"/>
        <v>0.71070846717827663</v>
      </c>
      <c r="AH5" s="314" t="s">
        <v>1343</v>
      </c>
      <c r="AI5" s="305"/>
      <c r="AJ5" s="305"/>
      <c r="AK5" s="305"/>
      <c r="AL5" s="305"/>
      <c r="AM5" s="305"/>
      <c r="AN5" s="305"/>
      <c r="AO5" s="305"/>
      <c r="AP5" s="128"/>
      <c r="AQ5" s="128"/>
      <c r="AR5" s="128"/>
      <c r="AS5" s="128"/>
      <c r="AT5" s="128"/>
      <c r="AU5" s="128"/>
      <c r="AV5" s="128"/>
      <c r="AW5" s="128"/>
      <c r="AX5" s="128"/>
      <c r="AY5" s="128"/>
    </row>
    <row r="6" spans="1:51" ht="13.15" customHeight="1">
      <c r="A6" s="128">
        <v>4</v>
      </c>
      <c r="B6" s="128">
        <f>IF('FEN 2016'!$A21&lt;&gt;0,'FEN 2016'!B21, " ")</f>
        <v>2013</v>
      </c>
      <c r="C6" s="128">
        <f>IF('FEN 2016'!$A21&lt;&gt;0,'FEN 2016'!C21, " ")</f>
        <v>2015</v>
      </c>
      <c r="D6" s="301" t="str">
        <f t="shared" si="0"/>
        <v xml:space="preserve"> </v>
      </c>
      <c r="E6" s="301" t="str">
        <f t="shared" si="0"/>
        <v xml:space="preserve"> </v>
      </c>
      <c r="F6" s="301" t="str">
        <f t="shared" si="0"/>
        <v>1</v>
      </c>
      <c r="G6" s="301" t="str">
        <f t="shared" si="0"/>
        <v>1</v>
      </c>
      <c r="H6" s="301" t="str">
        <f t="shared" si="0"/>
        <v>1</v>
      </c>
      <c r="I6" s="301" t="str">
        <f t="shared" si="0"/>
        <v xml:space="preserve"> </v>
      </c>
      <c r="J6" s="301" t="str">
        <f t="shared" si="0"/>
        <v xml:space="preserve"> </v>
      </c>
      <c r="K6" s="128" t="str">
        <f t="shared" si="1"/>
        <v>NU</v>
      </c>
      <c r="L6" s="306" t="str">
        <f>IF('FEN 2016'!$A21&lt;&gt;0,'FEN 2016'!E21, " ")</f>
        <v xml:space="preserve">Aprovizionarea cu apă și canalizare </v>
      </c>
      <c r="M6" s="308"/>
      <c r="N6" s="308" t="s">
        <v>1344</v>
      </c>
      <c r="O6" s="306" t="s">
        <v>1344</v>
      </c>
      <c r="P6" s="306"/>
      <c r="Q6" s="128" t="str">
        <f>IF('FEN 2016'!$A21&lt;&gt;0,'FEN 2016'!F21, " ")</f>
        <v xml:space="preserve">Primăria Trifești, r. Rezina </v>
      </c>
      <c r="R6" s="298" t="s">
        <v>1596</v>
      </c>
      <c r="S6" s="298" t="s">
        <v>1394</v>
      </c>
      <c r="T6" s="298" t="s">
        <v>1334</v>
      </c>
      <c r="U6" s="298" t="s">
        <v>1339</v>
      </c>
      <c r="V6" s="295">
        <f>IF('FEN 2016'!$A21&lt;&gt;0,'FEN 2016'!H21, " ")</f>
        <v>3084595</v>
      </c>
      <c r="W6" s="295">
        <f>IF('FEN 2016'!$A21&lt;&gt;0,'FEN 2016'!G21, " ")</f>
        <v>462689.25</v>
      </c>
      <c r="X6" s="296">
        <f t="shared" si="2"/>
        <v>0.15</v>
      </c>
      <c r="Y6" s="295">
        <f>IF('FEN 2016'!$A21&lt;&gt;0,'FEN 2016'!I21, " ")</f>
        <v>1500000</v>
      </c>
      <c r="Z6" s="296">
        <f t="shared" si="3"/>
        <v>0.48628750289746303</v>
      </c>
      <c r="AA6" s="295">
        <f>IF('FEN 2016'!$A21&lt;&gt;0,'FEN 2016'!J21, " ")</f>
        <v>1000000</v>
      </c>
      <c r="AB6" s="296">
        <f t="shared" si="4"/>
        <v>0.32419166859830867</v>
      </c>
      <c r="AC6" s="295">
        <f>IF('FEN 2016'!$A21&lt;&gt;0,'FEN 2016'!K21, " ")</f>
        <v>500000</v>
      </c>
      <c r="AD6" s="296">
        <f t="shared" si="5"/>
        <v>0.16209583429915433</v>
      </c>
      <c r="AE6" s="295">
        <f>IF('FEN 2016'!$A21&lt;&gt;0,'FEN 2016'!L21, " ")</f>
        <v>1584595</v>
      </c>
      <c r="AF6" s="296">
        <f t="shared" si="6"/>
        <v>0.51371249710253697</v>
      </c>
      <c r="AG6" s="296">
        <f t="shared" si="7"/>
        <v>0.47419166859830869</v>
      </c>
      <c r="AH6" s="314" t="s">
        <v>1343</v>
      </c>
      <c r="AI6" s="305"/>
      <c r="AJ6" s="305"/>
      <c r="AK6" s="305"/>
      <c r="AL6" s="305"/>
      <c r="AM6" s="305"/>
      <c r="AN6" s="305"/>
      <c r="AO6" s="305"/>
      <c r="AP6" s="128"/>
      <c r="AQ6" s="128"/>
      <c r="AR6" s="128"/>
      <c r="AS6" s="128"/>
      <c r="AT6" s="128"/>
      <c r="AU6" s="128"/>
      <c r="AV6" s="128"/>
      <c r="AW6" s="128"/>
      <c r="AX6" s="128"/>
      <c r="AY6" s="128"/>
    </row>
    <row r="7" spans="1:51" ht="13.15" customHeight="1">
      <c r="A7" s="128">
        <v>5</v>
      </c>
      <c r="B7" s="128">
        <f>IF('FEN 2016'!$A24&lt;&gt;0,'FEN 2016'!B24, " ")</f>
        <v>2013</v>
      </c>
      <c r="C7" s="128">
        <f>IF('FEN 2016'!$A24&lt;&gt;0,'FEN 2016'!C24, " ")</f>
        <v>2015</v>
      </c>
      <c r="D7" s="301" t="str">
        <f t="shared" si="0"/>
        <v xml:space="preserve"> </v>
      </c>
      <c r="E7" s="301" t="str">
        <f t="shared" si="0"/>
        <v xml:space="preserve"> </v>
      </c>
      <c r="F7" s="301" t="str">
        <f t="shared" si="0"/>
        <v>1</v>
      </c>
      <c r="G7" s="301" t="str">
        <f t="shared" si="0"/>
        <v>1</v>
      </c>
      <c r="H7" s="301" t="str">
        <f t="shared" si="0"/>
        <v>1</v>
      </c>
      <c r="I7" s="301" t="str">
        <f t="shared" si="0"/>
        <v xml:space="preserve"> </v>
      </c>
      <c r="J7" s="301" t="str">
        <f t="shared" si="0"/>
        <v xml:space="preserve"> </v>
      </c>
      <c r="K7" s="128" t="str">
        <f t="shared" si="1"/>
        <v>NU</v>
      </c>
      <c r="L7" s="306" t="str">
        <f>IF('FEN 2016'!$A24&lt;&gt;0,'FEN 2016'!E24, " ")</f>
        <v xml:space="preserve">Alimentarea cu apă a s. Corpaci, r. Edineț -                                        </v>
      </c>
      <c r="M7" s="308"/>
      <c r="N7" s="308" t="s">
        <v>1344</v>
      </c>
      <c r="O7" s="306"/>
      <c r="P7" s="306"/>
      <c r="Q7" s="128" t="str">
        <f>IF('FEN 2016'!$A24&lt;&gt;0,'FEN 2016'!F24, " ")</f>
        <v>Primăria Corpaci, r. Edineț</v>
      </c>
      <c r="R7" s="298" t="s">
        <v>1444</v>
      </c>
      <c r="S7" s="298" t="s">
        <v>1386</v>
      </c>
      <c r="T7" s="298" t="s">
        <v>1336</v>
      </c>
      <c r="U7" s="298"/>
      <c r="V7" s="295">
        <f>IF('FEN 2016'!$A24&lt;&gt;0,'FEN 2016'!H24, " ")</f>
        <v>3949690</v>
      </c>
      <c r="W7" s="295">
        <f>IF('FEN 2016'!$A24&lt;&gt;0,'FEN 2016'!G24, " ")</f>
        <v>592453.5</v>
      </c>
      <c r="X7" s="296">
        <f t="shared" si="2"/>
        <v>0.15</v>
      </c>
      <c r="Y7" s="295">
        <f>IF('FEN 2016'!$A24&lt;&gt;0,'FEN 2016'!I24, " ")</f>
        <v>3466961</v>
      </c>
      <c r="Z7" s="296">
        <f t="shared" si="3"/>
        <v>0.87778053467487327</v>
      </c>
      <c r="AA7" s="295">
        <f>IF('FEN 2016'!$A24&lt;&gt;0,'FEN 2016'!J24, " ")</f>
        <v>2644286.16</v>
      </c>
      <c r="AB7" s="296">
        <f t="shared" si="4"/>
        <v>0.66949207659335297</v>
      </c>
      <c r="AC7" s="295">
        <f>IF('FEN 2016'!$A24&lt;&gt;0,'FEN 2016'!K24, " ")</f>
        <v>822674.83999999985</v>
      </c>
      <c r="AD7" s="296">
        <f t="shared" si="5"/>
        <v>0.20828845808152027</v>
      </c>
      <c r="AE7" s="295">
        <f>IF('FEN 2016'!$A24&lt;&gt;0,'FEN 2016'!L24, " ")</f>
        <v>482729</v>
      </c>
      <c r="AF7" s="296">
        <f t="shared" si="6"/>
        <v>0.12221946532512679</v>
      </c>
      <c r="AG7" s="296">
        <f t="shared" si="7"/>
        <v>0.81949207659335288</v>
      </c>
      <c r="AH7" s="314" t="s">
        <v>1343</v>
      </c>
      <c r="AI7" s="305"/>
      <c r="AJ7" s="305"/>
      <c r="AK7" s="305"/>
      <c r="AL7" s="305"/>
      <c r="AM7" s="305"/>
      <c r="AN7" s="305"/>
      <c r="AO7" s="305"/>
      <c r="AP7" s="128"/>
      <c r="AQ7" s="128"/>
      <c r="AR7" s="128"/>
      <c r="AS7" s="128"/>
      <c r="AT7" s="128"/>
      <c r="AU7" s="128"/>
      <c r="AV7" s="128"/>
      <c r="AW7" s="128"/>
      <c r="AX7" s="128"/>
      <c r="AY7" s="128"/>
    </row>
    <row r="8" spans="1:51" ht="13.15" customHeight="1">
      <c r="A8" s="128">
        <v>6</v>
      </c>
      <c r="B8" s="128">
        <f>IF('FEN 2016'!$A29&lt;&gt;0,'FEN 2016'!B29, " ")</f>
        <v>2013</v>
      </c>
      <c r="C8" s="128">
        <f>IF('FEN 2016'!$A29&lt;&gt;0,'FEN 2016'!C29, " ")</f>
        <v>2015</v>
      </c>
      <c r="D8" s="301" t="str">
        <f t="shared" si="0"/>
        <v xml:space="preserve"> </v>
      </c>
      <c r="E8" s="301" t="str">
        <f t="shared" si="0"/>
        <v xml:space="preserve"> </v>
      </c>
      <c r="F8" s="301" t="str">
        <f t="shared" si="0"/>
        <v>1</v>
      </c>
      <c r="G8" s="301" t="str">
        <f t="shared" si="0"/>
        <v>1</v>
      </c>
      <c r="H8" s="301" t="str">
        <f t="shared" si="0"/>
        <v>1</v>
      </c>
      <c r="I8" s="301" t="str">
        <f t="shared" si="0"/>
        <v xml:space="preserve"> </v>
      </c>
      <c r="J8" s="301" t="str">
        <f t="shared" si="0"/>
        <v xml:space="preserve"> </v>
      </c>
      <c r="K8" s="128" t="str">
        <f t="shared" si="1"/>
        <v>NU</v>
      </c>
      <c r="L8" s="306" t="str">
        <f>IF('FEN 2016'!$A29&lt;&gt;0,'FEN 2016'!E29, " ")</f>
        <v xml:space="preserve">Alimentarea cu apă a s. Cașunca, r. Florești - </v>
      </c>
      <c r="M8" s="308"/>
      <c r="N8" s="308" t="s">
        <v>1344</v>
      </c>
      <c r="O8" s="306"/>
      <c r="P8" s="306"/>
      <c r="Q8" s="128" t="str">
        <f>IF('FEN 2016'!$A29&lt;&gt;0,'FEN 2016'!F29, " ")</f>
        <v xml:space="preserve">Primăria Cașunca, r. Florești </v>
      </c>
      <c r="R8" s="298" t="s">
        <v>1557</v>
      </c>
      <c r="S8" s="298" t="s">
        <v>1388</v>
      </c>
      <c r="T8" s="298" t="s">
        <v>1336</v>
      </c>
      <c r="U8" s="298" t="s">
        <v>1339</v>
      </c>
      <c r="V8" s="295">
        <f>IF('FEN 2016'!$A29&lt;&gt;0,'FEN 2016'!H29, " ")</f>
        <v>2756772</v>
      </c>
      <c r="W8" s="295">
        <f>IF('FEN 2016'!$A29&lt;&gt;0,'FEN 2016'!G29, " ")</f>
        <v>413515.8</v>
      </c>
      <c r="X8" s="296">
        <f t="shared" si="2"/>
        <v>0.15</v>
      </c>
      <c r="Y8" s="295">
        <f>IF('FEN 2016'!$A29&lt;&gt;0,'FEN 2016'!I29, " ")</f>
        <v>2532366</v>
      </c>
      <c r="Z8" s="296">
        <f t="shared" si="3"/>
        <v>0.91859827363307522</v>
      </c>
      <c r="AA8" s="295">
        <f>IF('FEN 2016'!$A29&lt;&gt;0,'FEN 2016'!J29, " ")</f>
        <v>2302241.25</v>
      </c>
      <c r="AB8" s="296">
        <f t="shared" si="4"/>
        <v>0.83512211020715532</v>
      </c>
      <c r="AC8" s="295">
        <f>IF('FEN 2016'!$A29&lt;&gt;0,'FEN 2016'!K29, " ")</f>
        <v>230124.75</v>
      </c>
      <c r="AD8" s="296">
        <f t="shared" si="5"/>
        <v>8.3476163425919875E-2</v>
      </c>
      <c r="AE8" s="295">
        <f>IF('FEN 2016'!$A29&lt;&gt;0,'FEN 2016'!L29, " ")</f>
        <v>224406</v>
      </c>
      <c r="AF8" s="296">
        <f t="shared" si="6"/>
        <v>8.140172636692479E-2</v>
      </c>
      <c r="AG8" s="296">
        <f t="shared" si="7"/>
        <v>0.98512211020715523</v>
      </c>
      <c r="AH8" s="314" t="s">
        <v>1343</v>
      </c>
      <c r="AI8" s="305"/>
      <c r="AJ8" s="305"/>
      <c r="AK8" s="305"/>
      <c r="AL8" s="305"/>
      <c r="AM8" s="305"/>
      <c r="AN8" s="305"/>
      <c r="AO8" s="305"/>
      <c r="AP8" s="128"/>
      <c r="AQ8" s="128"/>
      <c r="AR8" s="128"/>
      <c r="AS8" s="128"/>
      <c r="AT8" s="128"/>
      <c r="AU8" s="128"/>
      <c r="AV8" s="128"/>
      <c r="AW8" s="128"/>
      <c r="AX8" s="128"/>
      <c r="AY8" s="128"/>
    </row>
    <row r="9" spans="1:51" ht="13.15" customHeight="1">
      <c r="A9" s="128">
        <v>7</v>
      </c>
      <c r="B9" s="128">
        <f>IF('FEN 2016'!$A34&lt;&gt;0,'FEN 2016'!B34, " ")</f>
        <v>2014</v>
      </c>
      <c r="C9" s="128">
        <f>IF('FEN 2016'!$A34&lt;&gt;0,'FEN 2016'!C34, " ")</f>
        <v>2015</v>
      </c>
      <c r="D9" s="301" t="str">
        <f t="shared" si="0"/>
        <v xml:space="preserve"> </v>
      </c>
      <c r="E9" s="301" t="str">
        <f t="shared" si="0"/>
        <v xml:space="preserve"> </v>
      </c>
      <c r="F9" s="301" t="str">
        <f t="shared" si="0"/>
        <v xml:space="preserve"> </v>
      </c>
      <c r="G9" s="301" t="str">
        <f t="shared" si="0"/>
        <v>1</v>
      </c>
      <c r="H9" s="301" t="str">
        <f t="shared" si="0"/>
        <v>1</v>
      </c>
      <c r="I9" s="301" t="str">
        <f t="shared" si="0"/>
        <v xml:space="preserve"> </v>
      </c>
      <c r="J9" s="301" t="str">
        <f t="shared" si="0"/>
        <v xml:space="preserve"> </v>
      </c>
      <c r="K9" s="128" t="str">
        <f t="shared" si="1"/>
        <v>DA</v>
      </c>
      <c r="L9" s="306" t="str">
        <f>IF('FEN 2016'!$A34&lt;&gt;0,'FEN 2016'!E34, " ")</f>
        <v xml:space="preserve">Construcția sistemului de aprovizoionare cu apă - </v>
      </c>
      <c r="M9" s="308"/>
      <c r="N9" s="308" t="s">
        <v>1344</v>
      </c>
      <c r="O9" s="306"/>
      <c r="P9" s="306"/>
      <c r="Q9" s="128" t="str">
        <f>IF('FEN 2016'!$A34&lt;&gt;0,'FEN 2016'!F34, " ")</f>
        <v>Primăria Ruseștii Noi, r. Ialoveni</v>
      </c>
      <c r="R9" s="298" t="s">
        <v>1565</v>
      </c>
      <c r="S9" s="298" t="s">
        <v>1390</v>
      </c>
      <c r="T9" s="298" t="s">
        <v>1334</v>
      </c>
      <c r="U9" s="298"/>
      <c r="V9" s="295">
        <f>IF('FEN 2016'!$A34&lt;&gt;0,'FEN 2016'!H34, " ")</f>
        <v>1499294</v>
      </c>
      <c r="W9" s="295">
        <f>IF('FEN 2016'!$A34&lt;&gt;0,'FEN 2016'!G34, " ")</f>
        <v>224894.1</v>
      </c>
      <c r="X9" s="296">
        <f t="shared" si="2"/>
        <v>0.15</v>
      </c>
      <c r="Y9" s="295">
        <f>IF('FEN 2016'!$A34&lt;&gt;0,'FEN 2016'!I34, " ")</f>
        <v>1324929</v>
      </c>
      <c r="Z9" s="296">
        <f t="shared" si="3"/>
        <v>0.88370192904126876</v>
      </c>
      <c r="AA9" s="295">
        <f>IF('FEN 2016'!$A34&lt;&gt;0,'FEN 2016'!J34, " ")</f>
        <v>1295806.6299999999</v>
      </c>
      <c r="AB9" s="296">
        <f t="shared" si="4"/>
        <v>0.86427787345243823</v>
      </c>
      <c r="AC9" s="295">
        <f>IF('FEN 2016'!$A34&lt;&gt;0,'FEN 2016'!K34, " ")</f>
        <v>29122.370000000112</v>
      </c>
      <c r="AD9" s="296">
        <f t="shared" si="5"/>
        <v>1.9424055588830549E-2</v>
      </c>
      <c r="AE9" s="295">
        <f>IF('FEN 2016'!$A34&lt;&gt;0,'FEN 2016'!L34, " ")</f>
        <v>174365</v>
      </c>
      <c r="AF9" s="296">
        <f t="shared" si="6"/>
        <v>0.11629807095873124</v>
      </c>
      <c r="AG9" s="296">
        <f t="shared" si="7"/>
        <v>1.0142778734524383</v>
      </c>
      <c r="AH9" s="314" t="s">
        <v>1343</v>
      </c>
      <c r="AI9" s="305"/>
      <c r="AJ9" s="305"/>
      <c r="AK9" s="305"/>
      <c r="AL9" s="305"/>
      <c r="AM9" s="305"/>
      <c r="AN9" s="305"/>
      <c r="AO9" s="305"/>
      <c r="AP9" s="128"/>
      <c r="AQ9" s="128"/>
      <c r="AR9" s="128"/>
      <c r="AS9" s="128"/>
      <c r="AT9" s="128"/>
      <c r="AU9" s="128"/>
      <c r="AV9" s="128"/>
      <c r="AW9" s="128"/>
      <c r="AX9" s="128"/>
      <c r="AY9" s="128"/>
    </row>
    <row r="10" spans="1:51" ht="13.15" customHeight="1">
      <c r="A10" s="128">
        <v>8</v>
      </c>
      <c r="B10" s="128">
        <f>IF('FEN 2016'!$A37&lt;&gt;0,'FEN 2016'!B37, " ")</f>
        <v>2013</v>
      </c>
      <c r="C10" s="128">
        <f>IF('FEN 2016'!$A37&lt;&gt;0,'FEN 2016'!C37, " ")</f>
        <v>2015</v>
      </c>
      <c r="D10" s="301" t="str">
        <f t="shared" si="0"/>
        <v xml:space="preserve"> </v>
      </c>
      <c r="E10" s="301" t="str">
        <f t="shared" si="0"/>
        <v xml:space="preserve"> </v>
      </c>
      <c r="F10" s="301" t="str">
        <f t="shared" si="0"/>
        <v>1</v>
      </c>
      <c r="G10" s="301" t="str">
        <f t="shared" si="0"/>
        <v>1</v>
      </c>
      <c r="H10" s="301" t="str">
        <f t="shared" si="0"/>
        <v>1</v>
      </c>
      <c r="I10" s="301" t="str">
        <f t="shared" si="0"/>
        <v xml:space="preserve"> </v>
      </c>
      <c r="J10" s="301" t="str">
        <f t="shared" si="0"/>
        <v xml:space="preserve"> </v>
      </c>
      <c r="K10" s="128" t="str">
        <f t="shared" si="1"/>
        <v>DA</v>
      </c>
      <c r="L10" s="306" t="str">
        <f>IF('FEN 2016'!$A37&lt;&gt;0,'FEN 2016'!E37, " ")</f>
        <v xml:space="preserve">Construcţia apeductului com. Cania, r. Cantemir   </v>
      </c>
      <c r="M10" s="308"/>
      <c r="N10" s="308" t="s">
        <v>1344</v>
      </c>
      <c r="O10" s="306"/>
      <c r="P10" s="306"/>
      <c r="Q10" s="128" t="str">
        <f>IF('FEN 2016'!$A37&lt;&gt;0,'FEN 2016'!F37, " ")</f>
        <v>Primăria com. Cania, r. Cantemir</v>
      </c>
      <c r="R10" s="298" t="s">
        <v>1425</v>
      </c>
      <c r="S10" s="298" t="s">
        <v>1333</v>
      </c>
      <c r="T10" s="298" t="s">
        <v>1352</v>
      </c>
      <c r="U10" s="298"/>
      <c r="V10" s="295">
        <f>IF('FEN 2016'!$A37&lt;&gt;0,'FEN 2016'!H37, " ")</f>
        <v>5051006</v>
      </c>
      <c r="W10" s="295">
        <f>IF('FEN 2016'!$A37&lt;&gt;0,'FEN 2016'!G37, " ")</f>
        <v>757650.9</v>
      </c>
      <c r="X10" s="296">
        <f t="shared" si="2"/>
        <v>0.15</v>
      </c>
      <c r="Y10" s="295">
        <f>IF('FEN 2016'!$A37&lt;&gt;0,'FEN 2016'!I37, " ")</f>
        <v>4529312</v>
      </c>
      <c r="Z10" s="296">
        <f t="shared" si="3"/>
        <v>0.89671483264917917</v>
      </c>
      <c r="AA10" s="295">
        <f>IF('FEN 2016'!$A37&lt;&gt;0,'FEN 2016'!J37, " ")</f>
        <v>4476230.54</v>
      </c>
      <c r="AB10" s="296">
        <f t="shared" si="4"/>
        <v>0.88620574594447121</v>
      </c>
      <c r="AC10" s="295">
        <f>IF('FEN 2016'!$A37&lt;&gt;0,'FEN 2016'!K37, " ")</f>
        <v>53081.459999999963</v>
      </c>
      <c r="AD10" s="296">
        <f t="shared" si="5"/>
        <v>1.0509086704707927E-2</v>
      </c>
      <c r="AE10" s="295">
        <f>IF('FEN 2016'!$A37&lt;&gt;0,'FEN 2016'!L37, " ")</f>
        <v>521694</v>
      </c>
      <c r="AF10" s="296">
        <f t="shared" si="6"/>
        <v>0.1032851673508208</v>
      </c>
      <c r="AG10" s="296">
        <f t="shared" si="7"/>
        <v>1.0362057459444713</v>
      </c>
      <c r="AH10" s="314" t="s">
        <v>1343</v>
      </c>
      <c r="AI10" s="305"/>
      <c r="AJ10" s="305"/>
      <c r="AK10" s="305"/>
      <c r="AL10" s="305"/>
      <c r="AM10" s="305"/>
      <c r="AN10" s="305"/>
      <c r="AO10" s="305"/>
      <c r="AP10" s="128"/>
      <c r="AQ10" s="128"/>
      <c r="AR10" s="128"/>
      <c r="AS10" s="128"/>
      <c r="AT10" s="128"/>
      <c r="AU10" s="128"/>
      <c r="AV10" s="128"/>
      <c r="AW10" s="128"/>
      <c r="AX10" s="128"/>
      <c r="AY10" s="128"/>
    </row>
    <row r="11" spans="1:51" ht="13.15" customHeight="1">
      <c r="A11" s="128">
        <v>9</v>
      </c>
      <c r="B11" s="128">
        <f>IF('FEN 2016'!$A42&lt;&gt;0,'FEN 2016'!B42, " ")</f>
        <v>2013</v>
      </c>
      <c r="C11" s="128">
        <f>IF('FEN 2016'!$A42&lt;&gt;0,'FEN 2016'!C42, " ")</f>
        <v>2015</v>
      </c>
      <c r="D11" s="301" t="str">
        <f t="shared" si="0"/>
        <v xml:space="preserve"> </v>
      </c>
      <c r="E11" s="301" t="str">
        <f t="shared" si="0"/>
        <v xml:space="preserve"> </v>
      </c>
      <c r="F11" s="301" t="str">
        <f t="shared" si="0"/>
        <v>1</v>
      </c>
      <c r="G11" s="301" t="str">
        <f t="shared" si="0"/>
        <v>1</v>
      </c>
      <c r="H11" s="301" t="str">
        <f t="shared" si="0"/>
        <v>1</v>
      </c>
      <c r="I11" s="301" t="str">
        <f t="shared" si="0"/>
        <v xml:space="preserve"> </v>
      </c>
      <c r="J11" s="301" t="str">
        <f t="shared" si="0"/>
        <v xml:space="preserve"> </v>
      </c>
      <c r="K11" s="128" t="str">
        <f t="shared" si="1"/>
        <v>NU</v>
      </c>
      <c r="L11" s="306" t="str">
        <f>IF('FEN 2016'!$A42&lt;&gt;0,'FEN 2016'!E42, " ")</f>
        <v xml:space="preserve">Aprovizionarea cu apă potabilă a s. Păpăuţi, r. Rezina, </v>
      </c>
      <c r="M11" s="308"/>
      <c r="N11" s="308" t="s">
        <v>1344</v>
      </c>
      <c r="O11" s="306"/>
      <c r="P11" s="306"/>
      <c r="Q11" s="128" t="str">
        <f>IF('FEN 2016'!$A42&lt;&gt;0,'FEN 2016'!F42, " ")</f>
        <v>Primăria Păpăuţi, r. Rezina</v>
      </c>
      <c r="R11" s="298" t="s">
        <v>1597</v>
      </c>
      <c r="S11" s="298" t="s">
        <v>1394</v>
      </c>
      <c r="T11" s="298" t="s">
        <v>1334</v>
      </c>
      <c r="U11" s="298" t="s">
        <v>1339</v>
      </c>
      <c r="V11" s="295">
        <f>IF('FEN 2016'!$A42&lt;&gt;0,'FEN 2016'!H42, " ")</f>
        <v>3555134</v>
      </c>
      <c r="W11" s="295">
        <f>IF('FEN 2016'!$A42&lt;&gt;0,'FEN 2016'!G42, " ")</f>
        <v>533270.1</v>
      </c>
      <c r="X11" s="296">
        <f t="shared" si="2"/>
        <v>0.15</v>
      </c>
      <c r="Y11" s="295">
        <f>IF('FEN 2016'!$A42&lt;&gt;0,'FEN 2016'!I42, " ")</f>
        <v>2407000</v>
      </c>
      <c r="Z11" s="296">
        <f t="shared" si="3"/>
        <v>0.67704902262474498</v>
      </c>
      <c r="AA11" s="295">
        <f>IF('FEN 2016'!$A42&lt;&gt;0,'FEN 2016'!J42, " ")</f>
        <v>2113639.7799999998</v>
      </c>
      <c r="AB11" s="296">
        <f t="shared" si="4"/>
        <v>0.5945316772869883</v>
      </c>
      <c r="AC11" s="295">
        <f>IF('FEN 2016'!$A42&lt;&gt;0,'FEN 2016'!K42, " ")</f>
        <v>293360.2200000002</v>
      </c>
      <c r="AD11" s="296">
        <f t="shared" si="5"/>
        <v>8.2517345337756662E-2</v>
      </c>
      <c r="AE11" s="295">
        <f>IF('FEN 2016'!$A42&lt;&gt;0,'FEN 2016'!L42, " ")</f>
        <v>1148134</v>
      </c>
      <c r="AF11" s="296">
        <f t="shared" si="6"/>
        <v>0.32295097737525508</v>
      </c>
      <c r="AG11" s="296">
        <f t="shared" si="7"/>
        <v>0.74453167728698832</v>
      </c>
      <c r="AH11" s="314" t="s">
        <v>1343</v>
      </c>
      <c r="AI11" s="305"/>
      <c r="AJ11" s="305"/>
      <c r="AK11" s="305"/>
      <c r="AL11" s="305"/>
      <c r="AM11" s="305"/>
      <c r="AN11" s="305"/>
      <c r="AO11" s="305"/>
      <c r="AP11" s="128"/>
      <c r="AQ11" s="128"/>
      <c r="AR11" s="128"/>
      <c r="AS11" s="128"/>
      <c r="AT11" s="128"/>
      <c r="AU11" s="128"/>
      <c r="AV11" s="128"/>
      <c r="AW11" s="128"/>
      <c r="AX11" s="128"/>
      <c r="AY11" s="128"/>
    </row>
    <row r="12" spans="1:51" ht="13.15" customHeight="1">
      <c r="A12" s="128">
        <v>10</v>
      </c>
      <c r="B12" s="128">
        <f>IF('FEN 2016'!$A47&lt;&gt;0,'FEN 2016'!B47, " ")</f>
        <v>2014</v>
      </c>
      <c r="C12" s="128">
        <f>IF('FEN 2016'!$A47&lt;&gt;0,'FEN 2016'!C47, " ")</f>
        <v>2015</v>
      </c>
      <c r="D12" s="301" t="str">
        <f t="shared" si="0"/>
        <v xml:space="preserve"> </v>
      </c>
      <c r="E12" s="301" t="str">
        <f t="shared" si="0"/>
        <v xml:space="preserve"> </v>
      </c>
      <c r="F12" s="301" t="str">
        <f t="shared" si="0"/>
        <v xml:space="preserve"> </v>
      </c>
      <c r="G12" s="301" t="str">
        <f t="shared" si="0"/>
        <v>1</v>
      </c>
      <c r="H12" s="301" t="str">
        <f t="shared" si="0"/>
        <v>1</v>
      </c>
      <c r="I12" s="301" t="str">
        <f t="shared" si="0"/>
        <v xml:space="preserve"> </v>
      </c>
      <c r="J12" s="301" t="str">
        <f t="shared" si="0"/>
        <v xml:space="preserve"> </v>
      </c>
      <c r="K12" s="128" t="str">
        <f t="shared" si="1"/>
        <v>NU</v>
      </c>
      <c r="L12" s="306" t="str">
        <f>IF('FEN 2016'!$A47&lt;&gt;0,'FEN 2016'!E47, " ")</f>
        <v>Alimentarea cu apă a comunei Pîrlița, r.Ungheni Etapa III</v>
      </c>
      <c r="M12" s="308"/>
      <c r="N12" s="308" t="s">
        <v>1344</v>
      </c>
      <c r="O12" s="306"/>
      <c r="P12" s="306"/>
      <c r="Q12" s="128" t="str">
        <f>IF('FEN 2016'!$A47&lt;&gt;0,'FEN 2016'!F47, " ")</f>
        <v>Primăria Pîrlița, r. Ungheni</v>
      </c>
      <c r="R12" s="298" t="s">
        <v>1552</v>
      </c>
      <c r="S12" s="298" t="s">
        <v>1403</v>
      </c>
      <c r="T12" s="298" t="s">
        <v>1334</v>
      </c>
      <c r="U12" s="298"/>
      <c r="V12" s="295">
        <f>IF('FEN 2016'!$A47&lt;&gt;0,'FEN 2016'!H47, " ")</f>
        <v>12593763</v>
      </c>
      <c r="W12" s="295">
        <f>IF('FEN 2016'!$A47&lt;&gt;0,'FEN 2016'!G47, " ")</f>
        <v>1889064.45</v>
      </c>
      <c r="X12" s="296">
        <f t="shared" si="2"/>
        <v>0.15</v>
      </c>
      <c r="Y12" s="295">
        <f>IF('FEN 2016'!$A47&lt;&gt;0,'FEN 2016'!I47, " ")</f>
        <v>4000000</v>
      </c>
      <c r="Z12" s="296">
        <f t="shared" si="3"/>
        <v>0.31761753814169758</v>
      </c>
      <c r="AA12" s="295">
        <f>IF('FEN 2016'!$A47&lt;&gt;0,'FEN 2016'!J47, " ")</f>
        <v>3543206.18</v>
      </c>
      <c r="AB12" s="296">
        <f t="shared" si="4"/>
        <v>0.2813461060050122</v>
      </c>
      <c r="AC12" s="295">
        <f>IF('FEN 2016'!$A47&lt;&gt;0,'FEN 2016'!K47, " ")</f>
        <v>456793.81999999983</v>
      </c>
      <c r="AD12" s="296">
        <f t="shared" si="5"/>
        <v>3.6271432136685426E-2</v>
      </c>
      <c r="AE12" s="295">
        <f>IF('FEN 2016'!$A47&lt;&gt;0,'FEN 2016'!L47, " ")</f>
        <v>8593763</v>
      </c>
      <c r="AF12" s="296">
        <f t="shared" si="6"/>
        <v>0.68238246185830242</v>
      </c>
      <c r="AG12" s="296">
        <f t="shared" si="7"/>
        <v>0.43134610600501216</v>
      </c>
      <c r="AH12" s="314" t="s">
        <v>1343</v>
      </c>
      <c r="AI12" s="305"/>
      <c r="AJ12" s="305"/>
      <c r="AK12" s="305"/>
      <c r="AL12" s="305"/>
      <c r="AM12" s="305"/>
      <c r="AN12" s="305"/>
      <c r="AO12" s="305"/>
      <c r="AP12" s="128"/>
      <c r="AQ12" s="128"/>
      <c r="AR12" s="128"/>
      <c r="AS12" s="128"/>
      <c r="AT12" s="128"/>
      <c r="AU12" s="128"/>
      <c r="AV12" s="128"/>
      <c r="AW12" s="128"/>
      <c r="AX12" s="128"/>
      <c r="AY12" s="128"/>
    </row>
    <row r="13" spans="1:51" ht="13.15" customHeight="1">
      <c r="A13" s="128">
        <v>11</v>
      </c>
      <c r="B13" s="128">
        <f>IF('FEN 2016'!$A51&lt;&gt;0,'FEN 2016'!B51, " ")</f>
        <v>2013</v>
      </c>
      <c r="C13" s="128">
        <f>IF('FEN 2016'!$A51&lt;&gt;0,'FEN 2016'!C51, " ")</f>
        <v>2015</v>
      </c>
      <c r="D13" s="301" t="str">
        <f t="shared" ref="D13:J22" si="8">IF(AND($B13&gt;=D$2-$C13+$B13,$C13&lt;=D$2+$C13-$B13),"1"," ")</f>
        <v xml:space="preserve"> </v>
      </c>
      <c r="E13" s="301" t="str">
        <f t="shared" si="8"/>
        <v xml:space="preserve"> </v>
      </c>
      <c r="F13" s="301" t="str">
        <f t="shared" si="8"/>
        <v>1</v>
      </c>
      <c r="G13" s="301" t="str">
        <f t="shared" si="8"/>
        <v>1</v>
      </c>
      <c r="H13" s="301" t="str">
        <f t="shared" si="8"/>
        <v>1</v>
      </c>
      <c r="I13" s="301" t="str">
        <f t="shared" si="8"/>
        <v xml:space="preserve"> </v>
      </c>
      <c r="J13" s="301" t="str">
        <f t="shared" si="8"/>
        <v xml:space="preserve"> </v>
      </c>
      <c r="K13" s="128" t="str">
        <f t="shared" si="1"/>
        <v>NU</v>
      </c>
      <c r="L13" s="306" t="str">
        <f>IF('FEN 2016'!$A51&lt;&gt;0,'FEN 2016'!E51, " ")</f>
        <v xml:space="preserve">Lucrări de construcție a sistemului de aprovizionare cu apă și a fîntînii arteziene a satului Recea, raionul Strășeni </v>
      </c>
      <c r="M13" s="308" t="s">
        <v>1344</v>
      </c>
      <c r="N13" s="308" t="s">
        <v>1344</v>
      </c>
      <c r="O13" s="306"/>
      <c r="P13" s="306"/>
      <c r="Q13" s="128" t="str">
        <f>IF('FEN 2016'!$A51&lt;&gt;0,'FEN 2016'!F51, " ")</f>
        <v>Primăria Recea, r.Strășeni</v>
      </c>
      <c r="R13" s="298" t="s">
        <v>1483</v>
      </c>
      <c r="S13" s="298" t="s">
        <v>1400</v>
      </c>
      <c r="T13" s="298" t="s">
        <v>1334</v>
      </c>
      <c r="U13" s="298" t="s">
        <v>1339</v>
      </c>
      <c r="V13" s="295">
        <f>IF('FEN 2016'!$A51&lt;&gt;0,'FEN 2016'!H51, " ")</f>
        <v>7411600</v>
      </c>
      <c r="W13" s="295">
        <f>IF('FEN 2016'!$A51&lt;&gt;0,'FEN 2016'!G51, " ")</f>
        <v>1111740</v>
      </c>
      <c r="X13" s="296">
        <f t="shared" si="2"/>
        <v>0.15</v>
      </c>
      <c r="Y13" s="295">
        <f>IF('FEN 2016'!$A51&lt;&gt;0,'FEN 2016'!I51, " ")</f>
        <v>5135172</v>
      </c>
      <c r="Z13" s="296">
        <f t="shared" si="3"/>
        <v>0.69285606346807704</v>
      </c>
      <c r="AA13" s="295">
        <f>IF('FEN 2016'!$A51&lt;&gt;0,'FEN 2016'!J51, " ")</f>
        <v>4326512.87</v>
      </c>
      <c r="AB13" s="296">
        <f t="shared" si="4"/>
        <v>0.58374883560904534</v>
      </c>
      <c r="AC13" s="295">
        <f>IF('FEN 2016'!$A51&lt;&gt;0,'FEN 2016'!K51, " ")</f>
        <v>808659.12999999989</v>
      </c>
      <c r="AD13" s="296">
        <f t="shared" si="5"/>
        <v>0.10910722785903178</v>
      </c>
      <c r="AE13" s="295">
        <f>IF('FEN 2016'!$A51&lt;&gt;0,'FEN 2016'!L51, " ")</f>
        <v>2276428</v>
      </c>
      <c r="AF13" s="296">
        <f t="shared" si="6"/>
        <v>0.30714393653192296</v>
      </c>
      <c r="AG13" s="296">
        <f t="shared" si="7"/>
        <v>0.73374883560904525</v>
      </c>
      <c r="AH13" s="314" t="s">
        <v>1343</v>
      </c>
      <c r="AI13" s="305"/>
      <c r="AJ13" s="305"/>
      <c r="AK13" s="305"/>
      <c r="AL13" s="305"/>
      <c r="AM13" s="305"/>
      <c r="AN13" s="305"/>
      <c r="AO13" s="305"/>
      <c r="AP13" s="128"/>
      <c r="AQ13" s="128"/>
      <c r="AR13" s="128"/>
      <c r="AS13" s="128"/>
      <c r="AT13" s="128"/>
      <c r="AU13" s="128"/>
      <c r="AV13" s="128"/>
      <c r="AW13" s="128"/>
      <c r="AX13" s="128"/>
      <c r="AY13" s="128"/>
    </row>
    <row r="14" spans="1:51" ht="21" customHeight="1">
      <c r="A14" s="128">
        <v>12</v>
      </c>
      <c r="B14" s="128">
        <f>IF('FEN 2016'!$A56&lt;&gt;0,'FEN 2016'!B56, " ")</f>
        <v>2014</v>
      </c>
      <c r="C14" s="128">
        <f>IF('FEN 2016'!$A56&lt;&gt;0,'FEN 2016'!C56, " ")</f>
        <v>2015</v>
      </c>
      <c r="D14" s="301" t="str">
        <f t="shared" si="8"/>
        <v xml:space="preserve"> </v>
      </c>
      <c r="E14" s="301" t="str">
        <f t="shared" si="8"/>
        <v xml:space="preserve"> </v>
      </c>
      <c r="F14" s="301" t="str">
        <f t="shared" si="8"/>
        <v xml:space="preserve"> </v>
      </c>
      <c r="G14" s="301" t="str">
        <f t="shared" si="8"/>
        <v>1</v>
      </c>
      <c r="H14" s="301" t="str">
        <f t="shared" si="8"/>
        <v>1</v>
      </c>
      <c r="I14" s="301" t="str">
        <f t="shared" si="8"/>
        <v xml:space="preserve"> </v>
      </c>
      <c r="J14" s="301" t="str">
        <f t="shared" si="8"/>
        <v xml:space="preserve"> </v>
      </c>
      <c r="K14" s="128" t="str">
        <f t="shared" si="1"/>
        <v>NU</v>
      </c>
      <c r="L14" s="306" t="str">
        <f>IF('FEN 2016'!$A56&lt;&gt;0,'FEN 2016'!E56, " ")</f>
        <v xml:space="preserve">Rețele de canalizare cu stația de epurare și reconstrucția sistemului de aprovizionare cu apă din s.Ucrainca, r.Căușeni </v>
      </c>
      <c r="M14" s="308"/>
      <c r="N14" s="308" t="s">
        <v>1344</v>
      </c>
      <c r="O14" s="306" t="s">
        <v>1344</v>
      </c>
      <c r="P14" s="306" t="s">
        <v>1344</v>
      </c>
      <c r="Q14" s="128" t="str">
        <f>IF('FEN 2016'!$A56&lt;&gt;0,'FEN 2016'!F56, " ")</f>
        <v>Primăria Ucrainca, r.Căușeni</v>
      </c>
      <c r="R14" s="298" t="s">
        <v>1429</v>
      </c>
      <c r="S14" s="298" t="s">
        <v>1377</v>
      </c>
      <c r="T14" s="298" t="s">
        <v>1352</v>
      </c>
      <c r="U14" s="298"/>
      <c r="V14" s="295">
        <f>IF('FEN 2016'!$A56&lt;&gt;0,'FEN 2016'!H56, " ")</f>
        <v>1640647</v>
      </c>
      <c r="W14" s="295">
        <f>IF('FEN 2016'!$A56&lt;&gt;0,'FEN 2016'!G56, " ")</f>
        <v>246097.05</v>
      </c>
      <c r="X14" s="296">
        <f t="shared" si="2"/>
        <v>0.15</v>
      </c>
      <c r="Y14" s="295">
        <f>IF('FEN 2016'!$A56&lt;&gt;0,'FEN 2016'!I56, " ")</f>
        <v>1465869</v>
      </c>
      <c r="Z14" s="296">
        <f t="shared" si="3"/>
        <v>0.89347007613459817</v>
      </c>
      <c r="AA14" s="295">
        <f>IF('FEN 2016'!$A56&lt;&gt;0,'FEN 2016'!J56, " ")</f>
        <v>1385045.49</v>
      </c>
      <c r="AB14" s="296">
        <f t="shared" si="4"/>
        <v>0.84420688301627345</v>
      </c>
      <c r="AC14" s="295">
        <f>IF('FEN 2016'!$A56&lt;&gt;0,'FEN 2016'!K56, " ")</f>
        <v>80823.510000000009</v>
      </c>
      <c r="AD14" s="296">
        <f t="shared" si="5"/>
        <v>4.9263193118324666E-2</v>
      </c>
      <c r="AE14" s="295">
        <f>IF('FEN 2016'!$A56&lt;&gt;0,'FEN 2016'!L56, " ")</f>
        <v>174778</v>
      </c>
      <c r="AF14" s="296">
        <f t="shared" si="6"/>
        <v>0.10652992386540189</v>
      </c>
      <c r="AG14" s="296">
        <f t="shared" si="7"/>
        <v>0.99420688301627347</v>
      </c>
      <c r="AH14" s="314" t="s">
        <v>1343</v>
      </c>
      <c r="AI14" s="305"/>
      <c r="AJ14" s="305"/>
      <c r="AK14" s="305"/>
      <c r="AL14" s="305"/>
      <c r="AM14" s="305"/>
      <c r="AN14" s="305"/>
      <c r="AO14" s="305"/>
      <c r="AP14" s="128"/>
      <c r="AQ14" s="128"/>
      <c r="AR14" s="128"/>
      <c r="AS14" s="128"/>
      <c r="AT14" s="128"/>
      <c r="AU14" s="128"/>
      <c r="AV14" s="128"/>
      <c r="AW14" s="128"/>
      <c r="AX14" s="128"/>
      <c r="AY14" s="128"/>
    </row>
    <row r="15" spans="1:51" ht="13.15" customHeight="1">
      <c r="A15" s="128">
        <v>13</v>
      </c>
      <c r="B15" s="128">
        <f>IF('FEN 2016'!$A59&lt;&gt;0,'FEN 2016'!B59, " ")</f>
        <v>2013</v>
      </c>
      <c r="C15" s="128">
        <f>IF('FEN 2016'!$A59&lt;&gt;0,'FEN 2016'!C59, " ")</f>
        <v>2015</v>
      </c>
      <c r="D15" s="301" t="str">
        <f t="shared" si="8"/>
        <v xml:space="preserve"> </v>
      </c>
      <c r="E15" s="301" t="str">
        <f t="shared" si="8"/>
        <v xml:space="preserve"> </v>
      </c>
      <c r="F15" s="301" t="str">
        <f t="shared" si="8"/>
        <v>1</v>
      </c>
      <c r="G15" s="301" t="str">
        <f t="shared" si="8"/>
        <v>1</v>
      </c>
      <c r="H15" s="301" t="str">
        <f t="shared" si="8"/>
        <v>1</v>
      </c>
      <c r="I15" s="301" t="str">
        <f t="shared" si="8"/>
        <v xml:space="preserve"> </v>
      </c>
      <c r="J15" s="301" t="str">
        <f t="shared" si="8"/>
        <v xml:space="preserve"> </v>
      </c>
      <c r="K15" s="128" t="str">
        <f t="shared" si="1"/>
        <v>DA</v>
      </c>
      <c r="L15" s="306" t="str">
        <f>IF('FEN 2016'!$A59&lt;&gt;0,'FEN 2016'!E59, " ")</f>
        <v xml:space="preserve">Alimentarea cu apă potabilă. Evacuarea și epurarea apelor uzate în satul Valea Perjei, r.Cimișlia </v>
      </c>
      <c r="M15" s="308"/>
      <c r="N15" s="308" t="s">
        <v>1344</v>
      </c>
      <c r="O15" s="306" t="s">
        <v>1344</v>
      </c>
      <c r="P15" s="306"/>
      <c r="Q15" s="128" t="str">
        <f>IF('FEN 2016'!$A59&lt;&gt;0,'FEN 2016'!F59, " ")</f>
        <v>Primăria Valea Perjei, r.Cimișlia</v>
      </c>
      <c r="R15" s="298" t="s">
        <v>1490</v>
      </c>
      <c r="S15" s="298" t="s">
        <v>1379</v>
      </c>
      <c r="T15" s="298" t="s">
        <v>1352</v>
      </c>
      <c r="U15" s="298"/>
      <c r="V15" s="295">
        <f>IF('FEN 2016'!$A59&lt;&gt;0,'FEN 2016'!H59, " ")</f>
        <v>5125212</v>
      </c>
      <c r="W15" s="295">
        <f>IF('FEN 2016'!$A59&lt;&gt;0,'FEN 2016'!G59, " ")</f>
        <v>768781.8</v>
      </c>
      <c r="X15" s="296">
        <f t="shared" si="2"/>
        <v>0.15000000000000002</v>
      </c>
      <c r="Y15" s="295">
        <f>IF('FEN 2016'!$A59&lt;&gt;0,'FEN 2016'!I59, " ")</f>
        <v>4649380</v>
      </c>
      <c r="Z15" s="296">
        <f t="shared" si="3"/>
        <v>0.90715857217223406</v>
      </c>
      <c r="AA15" s="295">
        <f>IF('FEN 2016'!$A59&lt;&gt;0,'FEN 2016'!J59, " ")</f>
        <v>4604877.75</v>
      </c>
      <c r="AB15" s="296">
        <f t="shared" si="4"/>
        <v>0.89847556549855889</v>
      </c>
      <c r="AC15" s="295">
        <f>IF('FEN 2016'!$A59&lt;&gt;0,'FEN 2016'!K59, " ")</f>
        <v>44502.25</v>
      </c>
      <c r="AD15" s="296">
        <f t="shared" si="5"/>
        <v>8.6830066736751574E-3</v>
      </c>
      <c r="AE15" s="295">
        <f>IF('FEN 2016'!$A59&lt;&gt;0,'FEN 2016'!L59, " ")</f>
        <v>475832</v>
      </c>
      <c r="AF15" s="296">
        <f t="shared" si="6"/>
        <v>9.2841427827765957E-2</v>
      </c>
      <c r="AG15" s="296">
        <f t="shared" si="7"/>
        <v>1.0484755654985589</v>
      </c>
      <c r="AH15" s="314" t="s">
        <v>1343</v>
      </c>
      <c r="AI15" s="305"/>
      <c r="AJ15" s="305"/>
      <c r="AK15" s="305"/>
      <c r="AL15" s="305"/>
      <c r="AM15" s="305"/>
      <c r="AN15" s="305"/>
      <c r="AO15" s="305"/>
      <c r="AP15" s="128"/>
      <c r="AQ15" s="128"/>
      <c r="AR15" s="128"/>
      <c r="AS15" s="128"/>
      <c r="AT15" s="128"/>
      <c r="AU15" s="128"/>
      <c r="AV15" s="128"/>
      <c r="AW15" s="128"/>
      <c r="AX15" s="128"/>
      <c r="AY15" s="128"/>
    </row>
    <row r="16" spans="1:51" ht="22.15" customHeight="1">
      <c r="A16" s="128">
        <v>14</v>
      </c>
      <c r="B16" s="128">
        <f>IF('FEN 2016'!$A63&lt;&gt;0,'FEN 2016'!B63, " ")</f>
        <v>2014</v>
      </c>
      <c r="C16" s="128">
        <f>IF('FEN 2016'!$A63&lt;&gt;0,'FEN 2016'!C63, " ")</f>
        <v>2015</v>
      </c>
      <c r="D16" s="301" t="str">
        <f t="shared" si="8"/>
        <v xml:space="preserve"> </v>
      </c>
      <c r="E16" s="301" t="str">
        <f t="shared" si="8"/>
        <v xml:space="preserve"> </v>
      </c>
      <c r="F16" s="301" t="str">
        <f t="shared" si="8"/>
        <v xml:space="preserve"> </v>
      </c>
      <c r="G16" s="301" t="str">
        <f t="shared" si="8"/>
        <v>1</v>
      </c>
      <c r="H16" s="301" t="str">
        <f t="shared" si="8"/>
        <v>1</v>
      </c>
      <c r="I16" s="301" t="str">
        <f t="shared" si="8"/>
        <v xml:space="preserve"> </v>
      </c>
      <c r="J16" s="301" t="str">
        <f t="shared" si="8"/>
        <v xml:space="preserve"> </v>
      </c>
      <c r="K16" s="128" t="str">
        <f t="shared" si="1"/>
        <v>NU</v>
      </c>
      <c r="L16" s="306" t="str">
        <f>IF('FEN 2016'!$A63&lt;&gt;0,'FEN 2016'!E63, " ")</f>
        <v xml:space="preserve">Forarea sondei arteziene. Extinderea sistemului de alimentatie cu apa din sat.Gălășeni  </v>
      </c>
      <c r="M16" s="308" t="s">
        <v>1344</v>
      </c>
      <c r="N16" s="308" t="s">
        <v>1344</v>
      </c>
      <c r="O16" s="306"/>
      <c r="P16" s="306"/>
      <c r="Q16" s="128" t="str">
        <f>IF('FEN 2016'!$A63&lt;&gt;0,'FEN 2016'!F63, " ")</f>
        <v>Primaria Gălășeni, r-nul Riscani</v>
      </c>
      <c r="R16" s="298" t="s">
        <v>1604</v>
      </c>
      <c r="S16" s="298" t="s">
        <v>1395</v>
      </c>
      <c r="T16" s="298" t="s">
        <v>1336</v>
      </c>
      <c r="U16" s="298"/>
      <c r="V16" s="295">
        <f>IF('FEN 2016'!$A63&lt;&gt;0,'FEN 2016'!H63, " ")</f>
        <v>3391083</v>
      </c>
      <c r="W16" s="295">
        <f>IF('FEN 2016'!$A63&lt;&gt;0,'FEN 2016'!G63, " ")</f>
        <v>508662.45</v>
      </c>
      <c r="X16" s="296">
        <f t="shared" si="2"/>
        <v>0.15</v>
      </c>
      <c r="Y16" s="295">
        <f>IF('FEN 2016'!$A63&lt;&gt;0,'FEN 2016'!I63, " ")</f>
        <v>2997540</v>
      </c>
      <c r="Z16" s="296">
        <f t="shared" si="3"/>
        <v>0.88394769458606581</v>
      </c>
      <c r="AA16" s="295">
        <f>IF('FEN 2016'!$A63&lt;&gt;0,'FEN 2016'!J63, " ")</f>
        <v>2811297.89</v>
      </c>
      <c r="AB16" s="296">
        <f t="shared" si="4"/>
        <v>0.829026564669753</v>
      </c>
      <c r="AC16" s="295">
        <f>IF('FEN 2016'!$A63&lt;&gt;0,'FEN 2016'!K63, " ")</f>
        <v>186242.10999999987</v>
      </c>
      <c r="AD16" s="296">
        <f t="shared" si="5"/>
        <v>5.492112991631283E-2</v>
      </c>
      <c r="AE16" s="295">
        <f>IF('FEN 2016'!$A63&lt;&gt;0,'FEN 2016'!L63, " ")</f>
        <v>393543</v>
      </c>
      <c r="AF16" s="296">
        <f t="shared" si="6"/>
        <v>0.11605230541393413</v>
      </c>
      <c r="AG16" s="296">
        <f t="shared" si="7"/>
        <v>0.97902656466975313</v>
      </c>
      <c r="AH16" s="314" t="s">
        <v>1343</v>
      </c>
      <c r="AI16" s="305"/>
      <c r="AJ16" s="305"/>
      <c r="AK16" s="305"/>
      <c r="AL16" s="305"/>
      <c r="AM16" s="305"/>
      <c r="AN16" s="305"/>
      <c r="AO16" s="305"/>
      <c r="AP16" s="128"/>
      <c r="AQ16" s="128"/>
      <c r="AR16" s="128"/>
      <c r="AS16" s="128"/>
      <c r="AT16" s="128"/>
      <c r="AU16" s="128"/>
      <c r="AV16" s="128"/>
      <c r="AW16" s="128"/>
      <c r="AX16" s="128"/>
      <c r="AY16" s="128"/>
    </row>
    <row r="17" spans="1:51" ht="13.15" customHeight="1">
      <c r="A17" s="128">
        <v>15</v>
      </c>
      <c r="B17" s="128">
        <f>IF('FEN 2016'!$A67&lt;&gt;0,'FEN 2016'!B67, " ")</f>
        <v>2013</v>
      </c>
      <c r="C17" s="128">
        <f>IF('FEN 2016'!$A67&lt;&gt;0,'FEN 2016'!C67, " ")</f>
        <v>2015</v>
      </c>
      <c r="D17" s="301" t="str">
        <f t="shared" si="8"/>
        <v xml:space="preserve"> </v>
      </c>
      <c r="E17" s="301" t="str">
        <f t="shared" si="8"/>
        <v xml:space="preserve"> </v>
      </c>
      <c r="F17" s="301" t="str">
        <f t="shared" si="8"/>
        <v>1</v>
      </c>
      <c r="G17" s="301" t="str">
        <f t="shared" si="8"/>
        <v>1</v>
      </c>
      <c r="H17" s="301" t="str">
        <f t="shared" si="8"/>
        <v>1</v>
      </c>
      <c r="I17" s="301" t="str">
        <f t="shared" si="8"/>
        <v xml:space="preserve"> </v>
      </c>
      <c r="J17" s="301" t="str">
        <f t="shared" si="8"/>
        <v xml:space="preserve"> </v>
      </c>
      <c r="K17" s="128" t="str">
        <f t="shared" si="1"/>
        <v>NU</v>
      </c>
      <c r="L17" s="306" t="str">
        <f>IF('FEN 2016'!$A67&lt;&gt;0,'FEN 2016'!E67, " ")</f>
        <v xml:space="preserve">Constructia de canalizare statiei de pompare si statiei de epurare a apelor uzate in s.Fundul Galbenei, r-nul Hincesti </v>
      </c>
      <c r="M17" s="308"/>
      <c r="N17" s="308"/>
      <c r="O17" s="306" t="s">
        <v>1344</v>
      </c>
      <c r="P17" s="306" t="s">
        <v>1344</v>
      </c>
      <c r="Q17" s="128" t="str">
        <f>IF('FEN 2016'!$A67&lt;&gt;0,'FEN 2016'!F67, " ")</f>
        <v>Primaria sat.Fundul Galbenei, r-nul Hincesti</v>
      </c>
      <c r="R17" s="298" t="s">
        <v>1448</v>
      </c>
      <c r="S17" s="298" t="s">
        <v>1337</v>
      </c>
      <c r="T17" s="298" t="s">
        <v>1334</v>
      </c>
      <c r="U17" s="298"/>
      <c r="V17" s="295">
        <f>IF('FEN 2016'!$A67&lt;&gt;0,'FEN 2016'!H67, " ")</f>
        <v>5498919</v>
      </c>
      <c r="W17" s="295">
        <f>IF('FEN 2016'!$A67&lt;&gt;0,'FEN 2016'!G67, " ")</f>
        <v>824837.85</v>
      </c>
      <c r="X17" s="296">
        <f t="shared" si="2"/>
        <v>0.15</v>
      </c>
      <c r="Y17" s="295">
        <f>IF('FEN 2016'!$A67&lt;&gt;0,'FEN 2016'!I67, " ")</f>
        <v>4359400</v>
      </c>
      <c r="Z17" s="296">
        <f t="shared" si="3"/>
        <v>0.79277399794395953</v>
      </c>
      <c r="AA17" s="295">
        <f>IF('FEN 2016'!$A67&lt;&gt;0,'FEN 2016'!J67, " ")</f>
        <v>3704090.55</v>
      </c>
      <c r="AB17" s="296">
        <f t="shared" si="4"/>
        <v>0.67360340277789144</v>
      </c>
      <c r="AC17" s="295">
        <f>IF('FEN 2016'!$A67&lt;&gt;0,'FEN 2016'!K67, " ")</f>
        <v>655309.45000000019</v>
      </c>
      <c r="AD17" s="296">
        <f t="shared" si="5"/>
        <v>0.11917059516606812</v>
      </c>
      <c r="AE17" s="295">
        <f>IF('FEN 2016'!$A67&lt;&gt;0,'FEN 2016'!L67, " ")</f>
        <v>1139519</v>
      </c>
      <c r="AF17" s="296">
        <f t="shared" si="6"/>
        <v>0.20722600205604047</v>
      </c>
      <c r="AG17" s="296">
        <f t="shared" si="7"/>
        <v>0.82360340277789135</v>
      </c>
      <c r="AH17" s="314" t="s">
        <v>1343</v>
      </c>
      <c r="AI17" s="305"/>
      <c r="AJ17" s="305"/>
      <c r="AK17" s="305"/>
      <c r="AL17" s="305"/>
      <c r="AM17" s="305"/>
      <c r="AN17" s="305"/>
      <c r="AO17" s="305"/>
      <c r="AP17" s="128"/>
      <c r="AQ17" s="128"/>
      <c r="AR17" s="128"/>
      <c r="AS17" s="128"/>
      <c r="AT17" s="128"/>
      <c r="AU17" s="128"/>
      <c r="AV17" s="128"/>
      <c r="AW17" s="128"/>
      <c r="AX17" s="128"/>
      <c r="AY17" s="128"/>
    </row>
    <row r="18" spans="1:51" ht="13.15" customHeight="1">
      <c r="A18" s="128">
        <v>16</v>
      </c>
      <c r="B18" s="128">
        <f>IF('FEN 2016'!$A72&lt;&gt;0,'FEN 2016'!B72, " ")</f>
        <v>2014</v>
      </c>
      <c r="C18" s="128">
        <f>IF('FEN 2016'!$A72&lt;&gt;0,'FEN 2016'!C72, " ")</f>
        <v>2015</v>
      </c>
      <c r="D18" s="301" t="str">
        <f t="shared" si="8"/>
        <v xml:space="preserve"> </v>
      </c>
      <c r="E18" s="301" t="str">
        <f t="shared" si="8"/>
        <v xml:space="preserve"> </v>
      </c>
      <c r="F18" s="301" t="str">
        <f t="shared" si="8"/>
        <v xml:space="preserve"> </v>
      </c>
      <c r="G18" s="301" t="str">
        <f t="shared" si="8"/>
        <v>1</v>
      </c>
      <c r="H18" s="301" t="str">
        <f t="shared" si="8"/>
        <v>1</v>
      </c>
      <c r="I18" s="301" t="str">
        <f t="shared" si="8"/>
        <v xml:space="preserve"> </v>
      </c>
      <c r="J18" s="301" t="str">
        <f t="shared" si="8"/>
        <v xml:space="preserve"> </v>
      </c>
      <c r="K18" s="128" t="str">
        <f t="shared" si="1"/>
        <v>NU</v>
      </c>
      <c r="L18" s="306" t="str">
        <f>IF('FEN 2016'!$A72&lt;&gt;0,'FEN 2016'!E72, " ")</f>
        <v>Reconstructia retelelor si sistemului de canalizare in or.Ocnita,r-nul Ocnita</v>
      </c>
      <c r="M18" s="308"/>
      <c r="N18" s="308"/>
      <c r="O18" s="306" t="s">
        <v>1344</v>
      </c>
      <c r="P18" s="306"/>
      <c r="Q18" s="128" t="str">
        <f>IF('FEN 2016'!$A72&lt;&gt;0,'FEN 2016'!F72, " ")</f>
        <v>Primaria or.Ocnita</v>
      </c>
      <c r="R18" s="298" t="s">
        <v>1338</v>
      </c>
      <c r="S18" s="298" t="s">
        <v>1338</v>
      </c>
      <c r="T18" s="298" t="s">
        <v>1336</v>
      </c>
      <c r="U18" s="298"/>
      <c r="V18" s="295">
        <f>IF('FEN 2016'!$A72&lt;&gt;0,'FEN 2016'!H72, " ")</f>
        <v>3759520</v>
      </c>
      <c r="W18" s="295">
        <f>IF('FEN 2016'!$A72&lt;&gt;0,'FEN 2016'!G72, " ")</f>
        <v>563928</v>
      </c>
      <c r="X18" s="296">
        <f t="shared" si="2"/>
        <v>0.15</v>
      </c>
      <c r="Y18" s="295">
        <f>IF('FEN 2016'!$A72&lt;&gt;0,'FEN 2016'!I72, " ")</f>
        <v>1252470</v>
      </c>
      <c r="Z18" s="296">
        <f t="shared" si="3"/>
        <v>0.33314625271311232</v>
      </c>
      <c r="AA18" s="295">
        <f>IF('FEN 2016'!$A72&lt;&gt;0,'FEN 2016'!J72, " ")</f>
        <v>1252472.8199999998</v>
      </c>
      <c r="AB18" s="296">
        <f t="shared" si="4"/>
        <v>0.33314700280886916</v>
      </c>
      <c r="AC18" s="295">
        <f>IF('FEN 2016'!$A72&lt;&gt;0,'FEN 2016'!K72, " ")</f>
        <v>-2.8199999998323619</v>
      </c>
      <c r="AD18" s="296">
        <f t="shared" si="5"/>
        <v>-7.5009575686054649E-7</v>
      </c>
      <c r="AE18" s="295">
        <f>IF('FEN 2016'!$A72&lt;&gt;0,'FEN 2016'!L72, " ")</f>
        <v>2507050</v>
      </c>
      <c r="AF18" s="296">
        <f t="shared" si="6"/>
        <v>0.66685374728688773</v>
      </c>
      <c r="AG18" s="296">
        <f t="shared" si="7"/>
        <v>0.48314700280886919</v>
      </c>
      <c r="AH18" s="314" t="s">
        <v>1343</v>
      </c>
      <c r="AI18" s="305"/>
      <c r="AJ18" s="305"/>
      <c r="AK18" s="305"/>
      <c r="AL18" s="305"/>
      <c r="AM18" s="305"/>
      <c r="AN18" s="305"/>
      <c r="AO18" s="305"/>
      <c r="AP18" s="128"/>
      <c r="AQ18" s="128"/>
      <c r="AR18" s="128"/>
      <c r="AS18" s="128"/>
      <c r="AT18" s="128"/>
      <c r="AU18" s="128"/>
      <c r="AV18" s="128"/>
      <c r="AW18" s="128"/>
      <c r="AX18" s="128"/>
      <c r="AY18" s="128"/>
    </row>
    <row r="19" spans="1:51" ht="13.15" customHeight="1">
      <c r="A19" s="128">
        <v>17</v>
      </c>
      <c r="B19" s="128">
        <f>IF('FEN 2016'!$A75&lt;&gt;0,'FEN 2016'!B75, " ")</f>
        <v>2012</v>
      </c>
      <c r="C19" s="128">
        <f>IF('FEN 2016'!$A75&lt;&gt;0,'FEN 2016'!C75, " ")</f>
        <v>2015</v>
      </c>
      <c r="D19" s="301" t="str">
        <f t="shared" si="8"/>
        <v xml:space="preserve"> </v>
      </c>
      <c r="E19" s="301" t="str">
        <f t="shared" si="8"/>
        <v>1</v>
      </c>
      <c r="F19" s="301" t="str">
        <f t="shared" si="8"/>
        <v>1</v>
      </c>
      <c r="G19" s="301" t="str">
        <f t="shared" si="8"/>
        <v>1</v>
      </c>
      <c r="H19" s="301" t="str">
        <f t="shared" si="8"/>
        <v>1</v>
      </c>
      <c r="I19" s="301" t="str">
        <f t="shared" si="8"/>
        <v xml:space="preserve"> </v>
      </c>
      <c r="J19" s="301" t="str">
        <f t="shared" si="8"/>
        <v xml:space="preserve"> </v>
      </c>
      <c r="K19" s="128" t="str">
        <f t="shared" si="1"/>
        <v>NU</v>
      </c>
      <c r="L19" s="306" t="str">
        <f>IF('FEN 2016'!$A75&lt;&gt;0,'FEN 2016'!E75, " ")</f>
        <v>Renovarea staţiei de epurare, pompare şi reţelelor de canalizare din s. Speia, r. Aneni Noi</v>
      </c>
      <c r="M19" s="308"/>
      <c r="N19" s="308"/>
      <c r="O19" s="306" t="s">
        <v>1344</v>
      </c>
      <c r="P19" s="306" t="s">
        <v>1344</v>
      </c>
      <c r="Q19" s="128" t="str">
        <f>IF('FEN 2016'!$A75&lt;&gt;0,'FEN 2016'!F75, " ")</f>
        <v>Primăria s. Speia,    r. Anenii Noi</v>
      </c>
      <c r="R19" s="298" t="s">
        <v>1409</v>
      </c>
      <c r="S19" s="298" t="s">
        <v>1365</v>
      </c>
      <c r="T19" s="298" t="s">
        <v>1334</v>
      </c>
      <c r="U19" s="298" t="s">
        <v>1339</v>
      </c>
      <c r="V19" s="295">
        <f>IF('FEN 2016'!$A75&lt;&gt;0,'FEN 2016'!H75, " ")</f>
        <v>2881239</v>
      </c>
      <c r="W19" s="295">
        <f>IF('FEN 2016'!$A75&lt;&gt;0,'FEN 2016'!G75, " ")</f>
        <v>508453.9411764706</v>
      </c>
      <c r="X19" s="296">
        <f t="shared" si="2"/>
        <v>0.17647058823529413</v>
      </c>
      <c r="Y19" s="295">
        <f>IF('FEN 2016'!$A75&lt;&gt;0,'FEN 2016'!I75, " ")</f>
        <v>2681038</v>
      </c>
      <c r="Z19" s="296">
        <f t="shared" si="3"/>
        <v>0.93051565663244185</v>
      </c>
      <c r="AA19" s="295">
        <f>IF('FEN 2016'!$A75&lt;&gt;0,'FEN 2016'!J75, " ")</f>
        <v>2069487.1400000001</v>
      </c>
      <c r="AB19" s="296">
        <f t="shared" si="4"/>
        <v>0.71826292091700827</v>
      </c>
      <c r="AC19" s="295">
        <f>IF('FEN 2016'!$A75&lt;&gt;0,'FEN 2016'!K75, " ")</f>
        <v>611550.85999999987</v>
      </c>
      <c r="AD19" s="296">
        <f t="shared" si="5"/>
        <v>0.21225273571543349</v>
      </c>
      <c r="AE19" s="295">
        <f>IF('FEN 2016'!$A75&lt;&gt;0,'FEN 2016'!L75, " ")</f>
        <v>200201</v>
      </c>
      <c r="AF19" s="296">
        <f t="shared" si="6"/>
        <v>6.9484343367558196E-2</v>
      </c>
      <c r="AG19" s="296">
        <f t="shared" si="7"/>
        <v>0.89473350915230254</v>
      </c>
      <c r="AH19" s="314" t="s">
        <v>1343</v>
      </c>
      <c r="AI19" s="305"/>
      <c r="AJ19" s="305"/>
      <c r="AK19" s="305"/>
      <c r="AL19" s="305"/>
      <c r="AM19" s="305"/>
      <c r="AN19" s="305"/>
      <c r="AO19" s="305"/>
      <c r="AP19" s="128"/>
      <c r="AQ19" s="128"/>
      <c r="AR19" s="128"/>
      <c r="AS19" s="128"/>
      <c r="AT19" s="128"/>
      <c r="AU19" s="128"/>
      <c r="AV19" s="128"/>
      <c r="AW19" s="128"/>
      <c r="AX19" s="128"/>
      <c r="AY19" s="128"/>
    </row>
    <row r="20" spans="1:51" ht="13.15" customHeight="1">
      <c r="A20" s="128">
        <v>18</v>
      </c>
      <c r="B20" s="128">
        <f>IF('FEN 2016'!$A79&lt;&gt;0,'FEN 2016'!B79, " ")</f>
        <v>2013</v>
      </c>
      <c r="C20" s="128">
        <f>IF('FEN 2016'!$A79&lt;&gt;0,'FEN 2016'!C79, " ")</f>
        <v>2015</v>
      </c>
      <c r="D20" s="301" t="str">
        <f t="shared" si="8"/>
        <v xml:space="preserve"> </v>
      </c>
      <c r="E20" s="301" t="str">
        <f t="shared" si="8"/>
        <v xml:space="preserve"> </v>
      </c>
      <c r="F20" s="301" t="str">
        <f t="shared" si="8"/>
        <v>1</v>
      </c>
      <c r="G20" s="301" t="str">
        <f t="shared" si="8"/>
        <v>1</v>
      </c>
      <c r="H20" s="301" t="str">
        <f t="shared" si="8"/>
        <v>1</v>
      </c>
      <c r="I20" s="301" t="str">
        <f t="shared" si="8"/>
        <v xml:space="preserve"> </v>
      </c>
      <c r="J20" s="301" t="str">
        <f t="shared" si="8"/>
        <v xml:space="preserve"> </v>
      </c>
      <c r="K20" s="128" t="str">
        <f t="shared" si="1"/>
        <v>NU</v>
      </c>
      <c r="L20" s="306" t="str">
        <f>IF('FEN 2016'!$A79&lt;&gt;0,'FEN 2016'!E79, " ")</f>
        <v xml:space="preserve">Reţele de alimentaţie cu apă, reţele de canalizare şi staţie de epurare a apelor uzate în s. Copceac, r. Ştefan Vodă </v>
      </c>
      <c r="M20" s="308"/>
      <c r="N20" s="308" t="s">
        <v>1344</v>
      </c>
      <c r="O20" s="306" t="s">
        <v>1344</v>
      </c>
      <c r="P20" s="306" t="s">
        <v>1344</v>
      </c>
      <c r="Q20" s="128" t="str">
        <f>IF('FEN 2016'!$A79&lt;&gt;0,'FEN 2016'!F79, " ")</f>
        <v>Primăria Copceac, r. Ştefan Vodă</v>
      </c>
      <c r="R20" s="298" t="s">
        <v>1477</v>
      </c>
      <c r="S20" s="298" t="s">
        <v>1399</v>
      </c>
      <c r="T20" s="298" t="s">
        <v>1352</v>
      </c>
      <c r="U20" s="298"/>
      <c r="V20" s="295">
        <f>IF('FEN 2016'!$A79&lt;&gt;0,'FEN 2016'!H79, " ")</f>
        <v>1688242</v>
      </c>
      <c r="W20" s="295">
        <f>IF('FEN 2016'!$A79&lt;&gt;0,'FEN 2016'!G79, " ")</f>
        <v>253236.3</v>
      </c>
      <c r="X20" s="296">
        <f t="shared" si="2"/>
        <v>0.15</v>
      </c>
      <c r="Y20" s="295">
        <f>IF('FEN 2016'!$A79&lt;&gt;0,'FEN 2016'!I79, " ")</f>
        <v>1543325</v>
      </c>
      <c r="Z20" s="296">
        <f t="shared" si="3"/>
        <v>0.91416100298416936</v>
      </c>
      <c r="AA20" s="295">
        <f>IF('FEN 2016'!$A79&lt;&gt;0,'FEN 2016'!J79, " ")</f>
        <v>1429760</v>
      </c>
      <c r="AB20" s="296">
        <f t="shared" si="4"/>
        <v>0.8468928032829417</v>
      </c>
      <c r="AC20" s="295">
        <f>IF('FEN 2016'!$A79&lt;&gt;0,'FEN 2016'!K79, " ")</f>
        <v>113565</v>
      </c>
      <c r="AD20" s="296">
        <f t="shared" si="5"/>
        <v>6.7268199701227674E-2</v>
      </c>
      <c r="AE20" s="295">
        <f>IF('FEN 2016'!$A79&lt;&gt;0,'FEN 2016'!L79, " ")</f>
        <v>-108319.30000000005</v>
      </c>
      <c r="AF20" s="296">
        <f t="shared" si="6"/>
        <v>-6.4161002984169352E-2</v>
      </c>
      <c r="AG20" s="296">
        <f t="shared" si="7"/>
        <v>0.99689280328294172</v>
      </c>
      <c r="AH20" s="314" t="s">
        <v>1343</v>
      </c>
      <c r="AI20" s="305"/>
      <c r="AJ20" s="305"/>
      <c r="AK20" s="305"/>
      <c r="AL20" s="305"/>
      <c r="AM20" s="305"/>
      <c r="AN20" s="305"/>
      <c r="AO20" s="305"/>
      <c r="AP20" s="128"/>
      <c r="AQ20" s="128"/>
      <c r="AR20" s="128"/>
      <c r="AS20" s="128"/>
      <c r="AT20" s="128"/>
      <c r="AU20" s="128"/>
      <c r="AV20" s="128"/>
      <c r="AW20" s="128"/>
      <c r="AX20" s="128"/>
      <c r="AY20" s="128"/>
    </row>
    <row r="21" spans="1:51" ht="13.15" customHeight="1">
      <c r="A21" s="128">
        <v>19</v>
      </c>
      <c r="B21" s="128">
        <f>IF('FEN 2016'!$A82&lt;&gt;0,'FEN 2016'!B82, " ")</f>
        <v>2014</v>
      </c>
      <c r="C21" s="128">
        <f>IF('FEN 2016'!$A82&lt;&gt;0,'FEN 2016'!C82, " ")</f>
        <v>2015</v>
      </c>
      <c r="D21" s="301" t="str">
        <f t="shared" si="8"/>
        <v xml:space="preserve"> </v>
      </c>
      <c r="E21" s="301" t="str">
        <f t="shared" si="8"/>
        <v xml:space="preserve"> </v>
      </c>
      <c r="F21" s="301" t="str">
        <f t="shared" si="8"/>
        <v xml:space="preserve"> </v>
      </c>
      <c r="G21" s="301" t="str">
        <f t="shared" si="8"/>
        <v>1</v>
      </c>
      <c r="H21" s="301" t="str">
        <f t="shared" si="8"/>
        <v>1</v>
      </c>
      <c r="I21" s="301" t="str">
        <f t="shared" si="8"/>
        <v xml:space="preserve"> </v>
      </c>
      <c r="J21" s="301" t="str">
        <f t="shared" si="8"/>
        <v xml:space="preserve"> </v>
      </c>
      <c r="K21" s="128" t="str">
        <f t="shared" si="1"/>
        <v>NU</v>
      </c>
      <c r="L21" s="306" t="str">
        <f>IF('FEN 2016'!$A82&lt;&gt;0,'FEN 2016'!E82, " ")</f>
        <v xml:space="preserve">Extinderea reţelelor de apă din com. Alexandreşti, r.Rîşcani Etapa II </v>
      </c>
      <c r="M21" s="308"/>
      <c r="N21" s="308" t="s">
        <v>1344</v>
      </c>
      <c r="O21" s="306"/>
      <c r="P21" s="306"/>
      <c r="Q21" s="128" t="str">
        <f>IF('FEN 2016'!$A82&lt;&gt;0,'FEN 2016'!F82, " ")</f>
        <v>Primăria comunei Alexandreşti, r. Rîşcani</v>
      </c>
      <c r="R21" s="298" t="s">
        <v>1605</v>
      </c>
      <c r="S21" s="298" t="s">
        <v>1395</v>
      </c>
      <c r="T21" s="298" t="s">
        <v>1336</v>
      </c>
      <c r="U21" s="298"/>
      <c r="V21" s="295">
        <f>IF('FEN 2016'!$A82&lt;&gt;0,'FEN 2016'!H82, " ")</f>
        <v>2899114</v>
      </c>
      <c r="W21" s="295">
        <f>IF('FEN 2016'!$A82&lt;&gt;0,'FEN 2016'!G82, " ")</f>
        <v>434867.1</v>
      </c>
      <c r="X21" s="296">
        <f t="shared" si="2"/>
        <v>0.15</v>
      </c>
      <c r="Y21" s="295">
        <f>IF('FEN 2016'!$A82&lt;&gt;0,'FEN 2016'!I82, " ")</f>
        <v>2606103</v>
      </c>
      <c r="Z21" s="296">
        <f t="shared" si="3"/>
        <v>0.89893084576874172</v>
      </c>
      <c r="AA21" s="295">
        <f>IF('FEN 2016'!$A82&lt;&gt;0,'FEN 2016'!J82, " ")</f>
        <v>2339972.8600000003</v>
      </c>
      <c r="AB21" s="296">
        <f t="shared" si="4"/>
        <v>0.80713378639129074</v>
      </c>
      <c r="AC21" s="295">
        <f>IF('FEN 2016'!$A82&lt;&gt;0,'FEN 2016'!K82, " ")</f>
        <v>266130.13999999966</v>
      </c>
      <c r="AD21" s="296">
        <f t="shared" si="5"/>
        <v>9.1797059377451071E-2</v>
      </c>
      <c r="AE21" s="295">
        <f>IF('FEN 2016'!$A82&lt;&gt;0,'FEN 2016'!L82, " ")</f>
        <v>293011</v>
      </c>
      <c r="AF21" s="296">
        <f t="shared" si="6"/>
        <v>0.10106915423125824</v>
      </c>
      <c r="AG21" s="296">
        <f>(AA21+W21)/V21</f>
        <v>0.95713378639129076</v>
      </c>
      <c r="AH21" s="314" t="s">
        <v>1343</v>
      </c>
      <c r="AI21" s="305"/>
      <c r="AJ21" s="305"/>
      <c r="AK21" s="305"/>
      <c r="AL21" s="305"/>
      <c r="AM21" s="305"/>
      <c r="AN21" s="305"/>
      <c r="AO21" s="305"/>
      <c r="AP21" s="128"/>
      <c r="AQ21" s="128"/>
      <c r="AR21" s="128"/>
      <c r="AS21" s="128"/>
      <c r="AT21" s="128"/>
      <c r="AU21" s="128"/>
      <c r="AV21" s="128"/>
      <c r="AW21" s="128"/>
      <c r="AX21" s="128"/>
      <c r="AY21" s="128"/>
    </row>
    <row r="22" spans="1:51" ht="13.15" customHeight="1">
      <c r="A22" s="128">
        <v>20</v>
      </c>
      <c r="B22" s="128">
        <f>IF('FEN 2016'!$A86&lt;&gt;0,'FEN 2016'!B86, " ")</f>
        <v>2013</v>
      </c>
      <c r="C22" s="128">
        <f>IF('FEN 2016'!$A86&lt;&gt;0,'FEN 2016'!C86, " ")</f>
        <v>2015</v>
      </c>
      <c r="D22" s="301" t="str">
        <f t="shared" si="8"/>
        <v xml:space="preserve"> </v>
      </c>
      <c r="E22" s="301" t="str">
        <f t="shared" si="8"/>
        <v xml:space="preserve"> </v>
      </c>
      <c r="F22" s="301" t="str">
        <f t="shared" si="8"/>
        <v>1</v>
      </c>
      <c r="G22" s="301" t="str">
        <f t="shared" si="8"/>
        <v>1</v>
      </c>
      <c r="H22" s="301" t="str">
        <f t="shared" si="8"/>
        <v>1</v>
      </c>
      <c r="I22" s="301" t="str">
        <f t="shared" si="8"/>
        <v xml:space="preserve"> </v>
      </c>
      <c r="J22" s="301" t="str">
        <f t="shared" si="8"/>
        <v xml:space="preserve"> </v>
      </c>
      <c r="K22" s="128" t="str">
        <f t="shared" si="1"/>
        <v>NU</v>
      </c>
      <c r="L22" s="306" t="str">
        <f>IF('FEN 2016'!$A86&lt;&gt;0,'FEN 2016'!E86, " ")</f>
        <v>Aprovizionarea cu apă potabilă a satului Șipca, r.Șoldănești,</v>
      </c>
      <c r="M22" s="308"/>
      <c r="N22" s="308" t="s">
        <v>1344</v>
      </c>
      <c r="O22" s="306"/>
      <c r="P22" s="306"/>
      <c r="Q22" s="128" t="str">
        <f>IF('FEN 2016'!$A86&lt;&gt;0,'FEN 2016'!F86, " ")</f>
        <v>Primăria Șipca, r.Șoldănești</v>
      </c>
      <c r="R22" s="298" t="s">
        <v>1613</v>
      </c>
      <c r="S22" s="298" t="s">
        <v>1397</v>
      </c>
      <c r="T22" s="298" t="s">
        <v>1334</v>
      </c>
      <c r="U22" s="298" t="s">
        <v>1339</v>
      </c>
      <c r="V22" s="295">
        <f>IF('FEN 2016'!$A86&lt;&gt;0,'FEN 2016'!H86, " ")</f>
        <v>3331929</v>
      </c>
      <c r="W22" s="295">
        <f>IF('FEN 2016'!$A86&lt;&gt;0,'FEN 2016'!G86, " ")</f>
        <v>499789.35</v>
      </c>
      <c r="X22" s="296">
        <f t="shared" si="2"/>
        <v>0.15</v>
      </c>
      <c r="Y22" s="295">
        <f>IF('FEN 2016'!$A86&lt;&gt;0,'FEN 2016'!I86, " ")</f>
        <v>2995350</v>
      </c>
      <c r="Z22" s="296">
        <f t="shared" si="3"/>
        <v>0.89898374185044161</v>
      </c>
      <c r="AA22" s="295">
        <f>IF('FEN 2016'!$A86&lt;&gt;0,'FEN 2016'!J86, " ")</f>
        <v>2798622.83</v>
      </c>
      <c r="AB22" s="296">
        <f t="shared" si="4"/>
        <v>0.83994071602366083</v>
      </c>
      <c r="AC22" s="295">
        <f>IF('FEN 2016'!$A86&lt;&gt;0,'FEN 2016'!K86, " ")</f>
        <v>196727.16999999993</v>
      </c>
      <c r="AD22" s="296">
        <f t="shared" si="5"/>
        <v>5.9043025826780803E-2</v>
      </c>
      <c r="AE22" s="295">
        <f>IF('FEN 2016'!$A86&lt;&gt;0,'FEN 2016'!L86, " ")</f>
        <v>336579</v>
      </c>
      <c r="AF22" s="296">
        <f t="shared" si="6"/>
        <v>0.1010162581495584</v>
      </c>
      <c r="AG22" s="296">
        <f t="shared" si="7"/>
        <v>0.98994071602366085</v>
      </c>
      <c r="AH22" s="314" t="s">
        <v>1343</v>
      </c>
      <c r="AI22" s="305"/>
      <c r="AJ22" s="305"/>
      <c r="AK22" s="305"/>
      <c r="AL22" s="305"/>
      <c r="AM22" s="305"/>
      <c r="AN22" s="305"/>
      <c r="AO22" s="305"/>
      <c r="AP22" s="128"/>
      <c r="AQ22" s="128"/>
      <c r="AR22" s="128"/>
      <c r="AS22" s="128"/>
      <c r="AT22" s="128"/>
      <c r="AU22" s="128"/>
      <c r="AV22" s="128"/>
      <c r="AW22" s="128"/>
      <c r="AX22" s="128"/>
      <c r="AY22" s="128"/>
    </row>
    <row r="23" spans="1:51" ht="13.15" customHeight="1">
      <c r="A23" s="128">
        <v>21</v>
      </c>
      <c r="B23" s="128">
        <f>IF('FEN 2016'!$A91&lt;&gt;0,'FEN 2016'!B91, " ")</f>
        <v>2013</v>
      </c>
      <c r="C23" s="128">
        <f>IF('FEN 2016'!$A91&lt;&gt;0,'FEN 2016'!C91, " ")</f>
        <v>2015</v>
      </c>
      <c r="D23" s="301" t="str">
        <f t="shared" ref="D23:J32" si="9">IF(AND($B23&gt;=D$2-$C23+$B23,$C23&lt;=D$2+$C23-$B23),"1"," ")</f>
        <v xml:space="preserve"> </v>
      </c>
      <c r="E23" s="301" t="str">
        <f t="shared" si="9"/>
        <v xml:space="preserve"> </v>
      </c>
      <c r="F23" s="301" t="str">
        <f t="shared" si="9"/>
        <v>1</v>
      </c>
      <c r="G23" s="301" t="str">
        <f t="shared" si="9"/>
        <v>1</v>
      </c>
      <c r="H23" s="301" t="str">
        <f t="shared" si="9"/>
        <v>1</v>
      </c>
      <c r="I23" s="301" t="str">
        <f t="shared" si="9"/>
        <v xml:space="preserve"> </v>
      </c>
      <c r="J23" s="301" t="str">
        <f t="shared" si="9"/>
        <v xml:space="preserve"> </v>
      </c>
      <c r="K23" s="128" t="str">
        <f t="shared" si="1"/>
        <v>NU</v>
      </c>
      <c r="L23" s="306" t="str">
        <f>IF('FEN 2016'!$A91&lt;&gt;0,'FEN 2016'!E91, " ")</f>
        <v>Rețele de apeduct și canalizare în s. Semeni, Etapa V</v>
      </c>
      <c r="M23" s="308"/>
      <c r="N23" s="308" t="s">
        <v>1344</v>
      </c>
      <c r="O23" s="306" t="s">
        <v>1344</v>
      </c>
      <c r="P23" s="306"/>
      <c r="Q23" s="128" t="str">
        <f>IF('FEN 2016'!$A91&lt;&gt;0,'FEN 2016'!F91, " ")</f>
        <v>Primăria Zagarancea, r.Ungheni</v>
      </c>
      <c r="R23" s="298" t="s">
        <v>1486</v>
      </c>
      <c r="S23" s="298" t="s">
        <v>1403</v>
      </c>
      <c r="T23" s="298" t="s">
        <v>1334</v>
      </c>
      <c r="U23" s="298"/>
      <c r="V23" s="295">
        <f>IF('FEN 2016'!$A91&lt;&gt;0,'FEN 2016'!H91, " ")</f>
        <v>4959606</v>
      </c>
      <c r="W23" s="295">
        <f>IF('FEN 2016'!$A91&lt;&gt;0,'FEN 2016'!G91, " ")</f>
        <v>743940.9</v>
      </c>
      <c r="X23" s="296">
        <f t="shared" si="2"/>
        <v>0.15</v>
      </c>
      <c r="Y23" s="295">
        <f>IF('FEN 2016'!$A91&lt;&gt;0,'FEN 2016'!I91, " ")</f>
        <v>4422278</v>
      </c>
      <c r="Z23" s="296">
        <f t="shared" si="3"/>
        <v>0.89165913582651524</v>
      </c>
      <c r="AA23" s="295">
        <f>IF('FEN 2016'!$A91&lt;&gt;0,'FEN 2016'!J91, " ")</f>
        <v>3774213.8</v>
      </c>
      <c r="AB23" s="296">
        <f t="shared" si="4"/>
        <v>0.7609906512735084</v>
      </c>
      <c r="AC23" s="295">
        <f>IF('FEN 2016'!$A91&lt;&gt;0,'FEN 2016'!K91, " ")</f>
        <v>648064.20000000019</v>
      </c>
      <c r="AD23" s="296">
        <f t="shared" si="5"/>
        <v>0.13066848455300686</v>
      </c>
      <c r="AE23" s="295">
        <f>IF('FEN 2016'!$A91&lt;&gt;0,'FEN 2016'!L91, " ")</f>
        <v>537328</v>
      </c>
      <c r="AF23" s="296">
        <f t="shared" si="6"/>
        <v>0.10834086417348475</v>
      </c>
      <c r="AG23" s="296">
        <f t="shared" si="7"/>
        <v>0.91099065127350842</v>
      </c>
      <c r="AH23" s="314" t="s">
        <v>1343</v>
      </c>
      <c r="AI23" s="305"/>
      <c r="AJ23" s="305"/>
      <c r="AK23" s="305"/>
      <c r="AL23" s="305"/>
      <c r="AM23" s="305"/>
      <c r="AN23" s="305"/>
      <c r="AO23" s="305"/>
      <c r="AP23" s="128"/>
      <c r="AQ23" s="128"/>
      <c r="AR23" s="128"/>
      <c r="AS23" s="128"/>
      <c r="AT23" s="128"/>
      <c r="AU23" s="128"/>
      <c r="AV23" s="128"/>
      <c r="AW23" s="128"/>
      <c r="AX23" s="128"/>
      <c r="AY23" s="128"/>
    </row>
    <row r="24" spans="1:51" ht="13.15" customHeight="1">
      <c r="A24" s="128">
        <v>22</v>
      </c>
      <c r="B24" s="128">
        <f>IF('FEN 2016'!$A98&lt;&gt;0,'FEN 2016'!B98, " ")</f>
        <v>2014</v>
      </c>
      <c r="C24" s="128">
        <f>IF('FEN 2016'!$A98&lt;&gt;0,'FEN 2016'!C98, " ")</f>
        <v>2015</v>
      </c>
      <c r="D24" s="301" t="str">
        <f t="shared" si="9"/>
        <v xml:space="preserve"> </v>
      </c>
      <c r="E24" s="301" t="str">
        <f t="shared" si="9"/>
        <v xml:space="preserve"> </v>
      </c>
      <c r="F24" s="301" t="str">
        <f t="shared" si="9"/>
        <v xml:space="preserve"> </v>
      </c>
      <c r="G24" s="301" t="str">
        <f t="shared" si="9"/>
        <v>1</v>
      </c>
      <c r="H24" s="301" t="str">
        <f t="shared" si="9"/>
        <v>1</v>
      </c>
      <c r="I24" s="301" t="str">
        <f t="shared" si="9"/>
        <v xml:space="preserve"> </v>
      </c>
      <c r="J24" s="301" t="str">
        <f t="shared" si="9"/>
        <v xml:space="preserve"> </v>
      </c>
      <c r="K24" s="128" t="str">
        <f t="shared" si="1"/>
        <v>DA</v>
      </c>
      <c r="L24" s="306" t="str">
        <f>IF('FEN 2016'!$A98&lt;&gt;0,'FEN 2016'!E98, " ")</f>
        <v>Alimentarea cu apă, evacuarea şi epurarea apelor uzate din s. Şercani,</v>
      </c>
      <c r="M24" s="308"/>
      <c r="N24" s="308" t="s">
        <v>1344</v>
      </c>
      <c r="O24" s="306" t="s">
        <v>1344</v>
      </c>
      <c r="P24" s="306" t="s">
        <v>1344</v>
      </c>
      <c r="Q24" s="128" t="str">
        <f>IF('FEN 2016'!$A98&lt;&gt;0,'FEN 2016'!F98, " ")</f>
        <v>Primăria com. Pohrebeni, r. Orhei</v>
      </c>
      <c r="R24" s="298" t="s">
        <v>1460</v>
      </c>
      <c r="S24" s="298" t="s">
        <v>1393</v>
      </c>
      <c r="T24" s="298" t="s">
        <v>1334</v>
      </c>
      <c r="U24" s="298" t="s">
        <v>1339</v>
      </c>
      <c r="V24" s="295">
        <f>IF('FEN 2016'!$A98&lt;&gt;0,'FEN 2016'!H98, " ")</f>
        <v>7470811</v>
      </c>
      <c r="W24" s="295">
        <f>IF('FEN 2016'!$A98&lt;&gt;0,'FEN 2016'!G98, " ")</f>
        <v>1120621.6499999999</v>
      </c>
      <c r="X24" s="296">
        <f t="shared" si="2"/>
        <v>0.15</v>
      </c>
      <c r="Y24" s="295">
        <f>IF('FEN 2016'!$A98&lt;&gt;0,'FEN 2016'!I98, " ")</f>
        <v>6987060</v>
      </c>
      <c r="Z24" s="296">
        <f t="shared" si="3"/>
        <v>0.93524785997129356</v>
      </c>
      <c r="AA24" s="295">
        <f>IF('FEN 2016'!$A98&lt;&gt;0,'FEN 2016'!J98, " ")</f>
        <v>6448342.5099999998</v>
      </c>
      <c r="AB24" s="296">
        <f t="shared" si="4"/>
        <v>0.86313822020126063</v>
      </c>
      <c r="AC24" s="295">
        <f>IF('FEN 2016'!$A98&lt;&gt;0,'FEN 2016'!K98, " ")</f>
        <v>538717.49000000022</v>
      </c>
      <c r="AD24" s="296">
        <f t="shared" si="5"/>
        <v>7.2109639770033027E-2</v>
      </c>
      <c r="AE24" s="295">
        <f>IF('FEN 2016'!$A98&lt;&gt;0,'FEN 2016'!L98, " ")</f>
        <v>483751</v>
      </c>
      <c r="AF24" s="296">
        <f t="shared" si="6"/>
        <v>6.4752140028706384E-2</v>
      </c>
      <c r="AG24" s="296">
        <f t="shared" si="7"/>
        <v>1.0131382202012607</v>
      </c>
      <c r="AH24" s="314" t="s">
        <v>1343</v>
      </c>
      <c r="AI24" s="305"/>
      <c r="AJ24" s="305"/>
      <c r="AK24" s="305"/>
      <c r="AL24" s="305"/>
      <c r="AM24" s="305"/>
      <c r="AN24" s="305"/>
      <c r="AO24" s="305"/>
      <c r="AP24" s="128"/>
      <c r="AQ24" s="128"/>
      <c r="AR24" s="128"/>
      <c r="AS24" s="128"/>
      <c r="AT24" s="128"/>
      <c r="AU24" s="128"/>
      <c r="AV24" s="128"/>
      <c r="AW24" s="128"/>
      <c r="AX24" s="128"/>
      <c r="AY24" s="128"/>
    </row>
    <row r="25" spans="1:51" ht="13.15" customHeight="1">
      <c r="A25" s="128">
        <v>23</v>
      </c>
      <c r="B25" s="128">
        <f>IF('FEN 2016'!$A105&lt;&gt;0,'FEN 2016'!B105, " ")</f>
        <v>2013</v>
      </c>
      <c r="C25" s="128">
        <f>IF('FEN 2016'!$A105&lt;&gt;0,'FEN 2016'!C105, " ")</f>
        <v>2015</v>
      </c>
      <c r="D25" s="301" t="str">
        <f t="shared" si="9"/>
        <v xml:space="preserve"> </v>
      </c>
      <c r="E25" s="301" t="str">
        <f t="shared" si="9"/>
        <v xml:space="preserve"> </v>
      </c>
      <c r="F25" s="301" t="str">
        <f t="shared" si="9"/>
        <v>1</v>
      </c>
      <c r="G25" s="301" t="str">
        <f t="shared" si="9"/>
        <v>1</v>
      </c>
      <c r="H25" s="301" t="str">
        <f t="shared" si="9"/>
        <v>1</v>
      </c>
      <c r="I25" s="301" t="str">
        <f t="shared" si="9"/>
        <v xml:space="preserve"> </v>
      </c>
      <c r="J25" s="301" t="str">
        <f t="shared" si="9"/>
        <v xml:space="preserve"> </v>
      </c>
      <c r="K25" s="128" t="str">
        <f t="shared" si="1"/>
        <v>NU</v>
      </c>
      <c r="L25" s="306" t="str">
        <f>IF('FEN 2016'!$A105&lt;&gt;0,'FEN 2016'!E105, " ")</f>
        <v xml:space="preserve">Construcția sistemului  de alimentare cu apă, canalizare și epurare, </v>
      </c>
      <c r="M25" s="308"/>
      <c r="N25" s="308" t="s">
        <v>1344</v>
      </c>
      <c r="O25" s="306" t="s">
        <v>1344</v>
      </c>
      <c r="P25" s="306" t="s">
        <v>1344</v>
      </c>
      <c r="Q25" s="128" t="str">
        <f>IF('FEN 2016'!$A105&lt;&gt;0,'FEN 2016'!F105, " ")</f>
        <v>Primăria Hîrtopul Mare, r. Criuleni</v>
      </c>
      <c r="R25" s="298" t="s">
        <v>1535</v>
      </c>
      <c r="S25" s="298" t="s">
        <v>1381</v>
      </c>
      <c r="T25" s="298" t="s">
        <v>1352</v>
      </c>
      <c r="U25" s="298" t="s">
        <v>1339</v>
      </c>
      <c r="V25" s="295">
        <f>IF('FEN 2016'!$A105&lt;&gt;0,'FEN 2016'!H105, " ")</f>
        <v>18138039</v>
      </c>
      <c r="W25" s="295">
        <f>IF('FEN 2016'!$A105&lt;&gt;0,'FEN 2016'!G105, " ")</f>
        <v>2720705.85</v>
      </c>
      <c r="X25" s="296">
        <f t="shared" si="2"/>
        <v>0.15</v>
      </c>
      <c r="Y25" s="295">
        <f>IF('FEN 2016'!$A105&lt;&gt;0,'FEN 2016'!I105, " ")</f>
        <v>11500000</v>
      </c>
      <c r="Z25" s="296">
        <f t="shared" si="3"/>
        <v>0.63402664422543142</v>
      </c>
      <c r="AA25" s="295">
        <f>IF('FEN 2016'!$A105&lt;&gt;0,'FEN 2016'!J105, " ")</f>
        <v>11500000.050000001</v>
      </c>
      <c r="AB25" s="296">
        <f t="shared" si="4"/>
        <v>0.63402664698206901</v>
      </c>
      <c r="AC25" s="295">
        <f>IF('FEN 2016'!$A105&lt;&gt;0,'FEN 2016'!K105, " ")</f>
        <v>-5.000000074505806E-2</v>
      </c>
      <c r="AD25" s="296">
        <f t="shared" si="5"/>
        <v>-2.7566376246659334E-9</v>
      </c>
      <c r="AE25" s="295">
        <f>IF('FEN 2016'!$A105&lt;&gt;0,'FEN 2016'!L105, " ")</f>
        <v>6638039</v>
      </c>
      <c r="AF25" s="296">
        <f t="shared" si="6"/>
        <v>0.36597335577456858</v>
      </c>
      <c r="AG25" s="296">
        <f t="shared" si="7"/>
        <v>0.78402664698206903</v>
      </c>
      <c r="AH25" s="314" t="s">
        <v>1343</v>
      </c>
      <c r="AI25" s="305"/>
      <c r="AJ25" s="305"/>
      <c r="AK25" s="305"/>
      <c r="AL25" s="305"/>
      <c r="AM25" s="305"/>
      <c r="AN25" s="305"/>
      <c r="AO25" s="305"/>
      <c r="AP25" s="128"/>
      <c r="AQ25" s="128"/>
      <c r="AR25" s="128"/>
      <c r="AS25" s="128"/>
      <c r="AT25" s="128"/>
      <c r="AU25" s="128"/>
      <c r="AV25" s="128"/>
      <c r="AW25" s="128"/>
      <c r="AX25" s="128"/>
      <c r="AY25" s="128"/>
    </row>
    <row r="26" spans="1:51" ht="13.15" customHeight="1">
      <c r="A26" s="128">
        <v>24</v>
      </c>
      <c r="B26" s="128">
        <f>IF('FEN 2016'!$A111&lt;&gt;0,'FEN 2016'!B111, " ")</f>
        <v>2014</v>
      </c>
      <c r="C26" s="128">
        <f>IF('FEN 2016'!$A111&lt;&gt;0,'FEN 2016'!C111, " ")</f>
        <v>2015</v>
      </c>
      <c r="D26" s="301" t="str">
        <f t="shared" si="9"/>
        <v xml:space="preserve"> </v>
      </c>
      <c r="E26" s="301" t="str">
        <f t="shared" si="9"/>
        <v xml:space="preserve"> </v>
      </c>
      <c r="F26" s="301" t="str">
        <f t="shared" si="9"/>
        <v xml:space="preserve"> </v>
      </c>
      <c r="G26" s="301" t="str">
        <f t="shared" si="9"/>
        <v>1</v>
      </c>
      <c r="H26" s="301" t="str">
        <f t="shared" si="9"/>
        <v>1</v>
      </c>
      <c r="I26" s="301" t="str">
        <f t="shared" si="9"/>
        <v xml:space="preserve"> </v>
      </c>
      <c r="J26" s="301" t="str">
        <f t="shared" si="9"/>
        <v xml:space="preserve"> </v>
      </c>
      <c r="K26" s="128" t="str">
        <f t="shared" si="1"/>
        <v>NU</v>
      </c>
      <c r="L26" s="306" t="str">
        <f>IF('FEN 2016'!$A111&lt;&gt;0,'FEN 2016'!E111, " ")</f>
        <v>Aprovizionarea cu apă potabilă şi forarea mecanică a fîntînii arteziene în or. Frunză,</v>
      </c>
      <c r="M26" s="308" t="s">
        <v>1344</v>
      </c>
      <c r="N26" s="308" t="s">
        <v>1344</v>
      </c>
      <c r="O26" s="306"/>
      <c r="P26" s="306"/>
      <c r="Q26" s="128" t="str">
        <f>IF('FEN 2016'!$A111&lt;&gt;0,'FEN 2016'!F111, " ")</f>
        <v>Primăria or. Frunză,  r. Ocniţa</v>
      </c>
      <c r="R26" s="298" t="s">
        <v>1590</v>
      </c>
      <c r="S26" s="298" t="s">
        <v>1338</v>
      </c>
      <c r="T26" s="298" t="s">
        <v>1336</v>
      </c>
      <c r="U26" s="298"/>
      <c r="V26" s="295">
        <f>IF('FEN 2016'!$A111&lt;&gt;0,'FEN 2016'!H111, " ")</f>
        <v>1801890</v>
      </c>
      <c r="W26" s="295">
        <f>IF('FEN 2016'!$A111&lt;&gt;0,'FEN 2016'!G111, " ")</f>
        <v>270283.5</v>
      </c>
      <c r="X26" s="296">
        <f t="shared" si="2"/>
        <v>0.15</v>
      </c>
      <c r="Y26" s="295">
        <f>IF('FEN 2016'!$A111&lt;&gt;0,'FEN 2016'!I111, " ")</f>
        <v>1637954</v>
      </c>
      <c r="Z26" s="296">
        <f t="shared" si="3"/>
        <v>0.90901997347229857</v>
      </c>
      <c r="AA26" s="295">
        <f>IF('FEN 2016'!$A111&lt;&gt;0,'FEN 2016'!J111, " ")</f>
        <v>715960.4</v>
      </c>
      <c r="AB26" s="296">
        <f t="shared" si="4"/>
        <v>0.39733857227688707</v>
      </c>
      <c r="AC26" s="295">
        <f>IF('FEN 2016'!$A111&lt;&gt;0,'FEN 2016'!K111, " ")</f>
        <v>921993.6</v>
      </c>
      <c r="AD26" s="296">
        <f t="shared" si="5"/>
        <v>0.5116814011954115</v>
      </c>
      <c r="AE26" s="295">
        <f>IF('FEN 2016'!$A111&lt;&gt;0,'FEN 2016'!L111, " ")</f>
        <v>163936</v>
      </c>
      <c r="AF26" s="296">
        <f t="shared" si="6"/>
        <v>9.0980026527701471E-2</v>
      </c>
      <c r="AG26" s="296">
        <f t="shared" si="7"/>
        <v>0.54733857227688709</v>
      </c>
      <c r="AH26" s="314" t="s">
        <v>1343</v>
      </c>
      <c r="AI26" s="305"/>
      <c r="AJ26" s="305"/>
      <c r="AK26" s="305"/>
      <c r="AL26" s="305"/>
      <c r="AM26" s="305"/>
      <c r="AN26" s="305"/>
      <c r="AO26" s="305"/>
      <c r="AP26" s="128"/>
      <c r="AQ26" s="128"/>
      <c r="AR26" s="128"/>
      <c r="AS26" s="128"/>
      <c r="AT26" s="128"/>
      <c r="AU26" s="128"/>
      <c r="AV26" s="128"/>
      <c r="AW26" s="128"/>
      <c r="AX26" s="128"/>
      <c r="AY26" s="128"/>
    </row>
    <row r="27" spans="1:51" ht="13.15" customHeight="1">
      <c r="A27" s="128">
        <v>25</v>
      </c>
      <c r="B27" s="128">
        <f>IF('FEN 2016'!$A115&lt;&gt;0,'FEN 2016'!B115, " ")</f>
        <v>2013</v>
      </c>
      <c r="C27" s="128">
        <f>IF('FEN 2016'!$A115&lt;&gt;0,'FEN 2016'!C115, " ")</f>
        <v>2015</v>
      </c>
      <c r="D27" s="301" t="str">
        <f t="shared" si="9"/>
        <v xml:space="preserve"> </v>
      </c>
      <c r="E27" s="301" t="str">
        <f t="shared" si="9"/>
        <v xml:space="preserve"> </v>
      </c>
      <c r="F27" s="301" t="str">
        <f t="shared" si="9"/>
        <v>1</v>
      </c>
      <c r="G27" s="301" t="str">
        <f t="shared" si="9"/>
        <v>1</v>
      </c>
      <c r="H27" s="301" t="str">
        <f t="shared" si="9"/>
        <v>1</v>
      </c>
      <c r="I27" s="301" t="str">
        <f t="shared" si="9"/>
        <v xml:space="preserve"> </v>
      </c>
      <c r="J27" s="301" t="str">
        <f t="shared" si="9"/>
        <v xml:space="preserve"> </v>
      </c>
      <c r="K27" s="128" t="str">
        <f t="shared" si="1"/>
        <v>NU</v>
      </c>
      <c r="L27" s="306" t="str">
        <f>IF('FEN 2016'!$A115&lt;&gt;0,'FEN 2016'!E115, " ")</f>
        <v>Turn de apă, reţele de alimentare cu apă a unor cartiere locative în s. Pepeni, r-l Sîngerei</v>
      </c>
      <c r="M27" s="308"/>
      <c r="N27" s="308" t="s">
        <v>1344</v>
      </c>
      <c r="O27" s="306"/>
      <c r="P27" s="306"/>
      <c r="Q27" s="128" t="str">
        <f>IF('FEN 2016'!$A115&lt;&gt;0,'FEN 2016'!F115, " ")</f>
        <v>Primăria Pepeni, r-l Sîngerei</v>
      </c>
      <c r="R27" s="298" t="s">
        <v>1469</v>
      </c>
      <c r="S27" s="298" t="s">
        <v>1396</v>
      </c>
      <c r="T27" s="298" t="s">
        <v>1336</v>
      </c>
      <c r="U27" s="298" t="s">
        <v>1339</v>
      </c>
      <c r="V27" s="295">
        <f>IF('FEN 2016'!$A115&lt;&gt;0,'FEN 2016'!H115, " ")</f>
        <v>1979990</v>
      </c>
      <c r="W27" s="295">
        <f>IF('FEN 2016'!$A115&lt;&gt;0,'FEN 2016'!G115, " ")</f>
        <v>296998.5</v>
      </c>
      <c r="X27" s="296">
        <f t="shared" si="2"/>
        <v>0.15</v>
      </c>
      <c r="Y27" s="295">
        <f>IF('FEN 2016'!$A115&lt;&gt;0,'FEN 2016'!I115, " ")</f>
        <v>1824047</v>
      </c>
      <c r="Z27" s="296">
        <f t="shared" si="3"/>
        <v>0.92124051131571372</v>
      </c>
      <c r="AA27" s="295">
        <f>IF('FEN 2016'!$A115&lt;&gt;0,'FEN 2016'!J115, " ")</f>
        <v>1658358.3</v>
      </c>
      <c r="AB27" s="296">
        <f t="shared" si="4"/>
        <v>0.83755892706528823</v>
      </c>
      <c r="AC27" s="295">
        <f>IF('FEN 2016'!$A115&lt;&gt;0,'FEN 2016'!K115, " ")</f>
        <v>165688.69999999995</v>
      </c>
      <c r="AD27" s="296">
        <f t="shared" si="5"/>
        <v>8.3681584250425489E-2</v>
      </c>
      <c r="AE27" s="295">
        <f>IF('FEN 2016'!$A115&lt;&gt;0,'FEN 2016'!L115, " ")</f>
        <v>155943</v>
      </c>
      <c r="AF27" s="296">
        <f t="shared" si="6"/>
        <v>7.8759488684286283E-2</v>
      </c>
      <c r="AG27" s="296">
        <f t="shared" si="7"/>
        <v>0.98755892706528825</v>
      </c>
      <c r="AH27" s="314" t="s">
        <v>1343</v>
      </c>
      <c r="AI27" s="305"/>
      <c r="AJ27" s="305"/>
      <c r="AK27" s="305"/>
      <c r="AL27" s="305"/>
      <c r="AM27" s="305"/>
      <c r="AN27" s="305"/>
      <c r="AO27" s="305"/>
      <c r="AP27" s="128"/>
      <c r="AQ27" s="128"/>
      <c r="AR27" s="128"/>
      <c r="AS27" s="128"/>
      <c r="AT27" s="128"/>
      <c r="AU27" s="128"/>
      <c r="AV27" s="128"/>
      <c r="AW27" s="128"/>
      <c r="AX27" s="128"/>
      <c r="AY27" s="128"/>
    </row>
    <row r="28" spans="1:51" ht="26.45" customHeight="1">
      <c r="A28" s="128">
        <v>26</v>
      </c>
      <c r="B28" s="128">
        <f>IF('FEN 2016'!$A119&lt;&gt;0,'FEN 2016'!B119, " ")</f>
        <v>2013</v>
      </c>
      <c r="C28" s="128">
        <f>IF('FEN 2016'!$A119&lt;&gt;0,'FEN 2016'!C119, " ")</f>
        <v>2015</v>
      </c>
      <c r="D28" s="301" t="str">
        <f t="shared" si="9"/>
        <v xml:space="preserve"> </v>
      </c>
      <c r="E28" s="301" t="str">
        <f t="shared" si="9"/>
        <v xml:space="preserve"> </v>
      </c>
      <c r="F28" s="301" t="str">
        <f t="shared" si="9"/>
        <v>1</v>
      </c>
      <c r="G28" s="301" t="str">
        <f t="shared" si="9"/>
        <v>1</v>
      </c>
      <c r="H28" s="301" t="str">
        <f t="shared" si="9"/>
        <v>1</v>
      </c>
      <c r="I28" s="301" t="str">
        <f t="shared" si="9"/>
        <v xml:space="preserve"> </v>
      </c>
      <c r="J28" s="301" t="str">
        <f t="shared" si="9"/>
        <v xml:space="preserve"> </v>
      </c>
      <c r="K28" s="128" t="str">
        <f t="shared" si="1"/>
        <v>NU</v>
      </c>
      <c r="L28" s="306" t="str">
        <f>IF('FEN 2016'!$A119&lt;&gt;0,'FEN 2016'!E119, " ")</f>
        <v>Consolidarea şi restabilirea malului rîului Prut şi construirea tronsoanelor de canalizare pluvială în oraşul Ungheni, Etapa IV</v>
      </c>
      <c r="M28" s="308"/>
      <c r="N28" s="308"/>
      <c r="O28" s="306" t="s">
        <v>1359</v>
      </c>
      <c r="P28" s="306" t="s">
        <v>1359</v>
      </c>
      <c r="Q28" s="128" t="str">
        <f>IF('FEN 2016'!$A119&lt;&gt;0,'FEN 2016'!F119, " ")</f>
        <v>Primăria or. Ungheni</v>
      </c>
      <c r="R28" s="298" t="s">
        <v>1403</v>
      </c>
      <c r="S28" s="298" t="s">
        <v>1403</v>
      </c>
      <c r="T28" s="298" t="s">
        <v>1334</v>
      </c>
      <c r="U28" s="298"/>
      <c r="V28" s="295">
        <f>IF('FEN 2016'!$A119&lt;&gt;0,'FEN 2016'!H119, " ")</f>
        <v>12971041</v>
      </c>
      <c r="W28" s="295">
        <f>IF('FEN 2016'!$A119&lt;&gt;0,'FEN 2016'!G119, " ")</f>
        <v>1945656.15</v>
      </c>
      <c r="X28" s="296">
        <f t="shared" si="2"/>
        <v>0.15</v>
      </c>
      <c r="Y28" s="295">
        <f>IF('FEN 2016'!$A119&lt;&gt;0,'FEN 2016'!I119, " ")</f>
        <v>7417289</v>
      </c>
      <c r="Z28" s="296">
        <f t="shared" si="3"/>
        <v>0.57183451968118826</v>
      </c>
      <c r="AA28" s="295">
        <f>IF('FEN 2016'!$A119&lt;&gt;0,'FEN 2016'!J119, " ")</f>
        <v>7121827.8700000001</v>
      </c>
      <c r="AB28" s="296">
        <f t="shared" si="4"/>
        <v>0.54905599866656807</v>
      </c>
      <c r="AC28" s="295">
        <f>IF('FEN 2016'!$A119&lt;&gt;0,'FEN 2016'!K119, " ")</f>
        <v>295461.12999999989</v>
      </c>
      <c r="AD28" s="296">
        <f t="shared" si="5"/>
        <v>2.2778521014620176E-2</v>
      </c>
      <c r="AE28" s="295">
        <f>IF('FEN 2016'!$A119&lt;&gt;0,'FEN 2016'!L119, " ")</f>
        <v>5553752</v>
      </c>
      <c r="AF28" s="296">
        <f t="shared" si="6"/>
        <v>0.42816548031881174</v>
      </c>
      <c r="AG28" s="296">
        <f t="shared" si="7"/>
        <v>0.69905599866656809</v>
      </c>
      <c r="AH28" s="314" t="s">
        <v>1343</v>
      </c>
      <c r="AI28" s="305"/>
      <c r="AJ28" s="305"/>
      <c r="AK28" s="305"/>
      <c r="AL28" s="305"/>
      <c r="AM28" s="305"/>
      <c r="AN28" s="305"/>
      <c r="AO28" s="305"/>
      <c r="AP28" s="128"/>
      <c r="AQ28" s="128"/>
      <c r="AR28" s="128"/>
      <c r="AS28" s="128"/>
      <c r="AT28" s="128"/>
      <c r="AU28" s="128"/>
      <c r="AV28" s="128"/>
      <c r="AW28" s="128"/>
      <c r="AX28" s="128"/>
      <c r="AY28" s="128"/>
    </row>
    <row r="29" spans="1:51" ht="13.15" customHeight="1">
      <c r="A29" s="128">
        <v>27</v>
      </c>
      <c r="B29" s="128">
        <f>IF('FEN 2016'!$A124&lt;&gt;0,'FEN 2016'!B124, " ")</f>
        <v>2013</v>
      </c>
      <c r="C29" s="128">
        <f>IF('FEN 2016'!$A124&lt;&gt;0,'FEN 2016'!C124, " ")</f>
        <v>2015</v>
      </c>
      <c r="D29" s="301" t="str">
        <f t="shared" si="9"/>
        <v xml:space="preserve"> </v>
      </c>
      <c r="E29" s="301" t="str">
        <f t="shared" si="9"/>
        <v xml:space="preserve"> </v>
      </c>
      <c r="F29" s="301" t="str">
        <f t="shared" si="9"/>
        <v>1</v>
      </c>
      <c r="G29" s="301" t="str">
        <f t="shared" si="9"/>
        <v>1</v>
      </c>
      <c r="H29" s="301" t="str">
        <f t="shared" si="9"/>
        <v>1</v>
      </c>
      <c r="I29" s="301" t="str">
        <f t="shared" si="9"/>
        <v xml:space="preserve"> </v>
      </c>
      <c r="J29" s="301" t="str">
        <f t="shared" si="9"/>
        <v xml:space="preserve"> </v>
      </c>
      <c r="K29" s="128" t="str">
        <f t="shared" si="1"/>
        <v>NU</v>
      </c>
      <c r="L29" s="306" t="str">
        <f>IF('FEN 2016'!$A124&lt;&gt;0,'FEN 2016'!E124, " ")</f>
        <v>Alimentarea cu apă şi canalizare a s. Petruşeni,  r. Rîşcani</v>
      </c>
      <c r="M29" s="308"/>
      <c r="N29" s="308" t="s">
        <v>1344</v>
      </c>
      <c r="O29" s="306" t="s">
        <v>1344</v>
      </c>
      <c r="P29" s="306"/>
      <c r="Q29" s="128" t="str">
        <f>IF('FEN 2016'!$A124&lt;&gt;0,'FEN 2016'!F124, " ")</f>
        <v>Primăria Petruşeni,   r. Rîşcani</v>
      </c>
      <c r="R29" s="298" t="s">
        <v>1606</v>
      </c>
      <c r="S29" s="298" t="s">
        <v>1395</v>
      </c>
      <c r="T29" s="298" t="s">
        <v>1336</v>
      </c>
      <c r="U29" s="298"/>
      <c r="V29" s="295">
        <f>IF('FEN 2016'!$A124&lt;&gt;0,'FEN 2016'!H124, " ")</f>
        <v>6723329</v>
      </c>
      <c r="W29" s="295">
        <f>IF('FEN 2016'!$A124&lt;&gt;0,'FEN 2016'!G124, " ")</f>
        <v>1008499.35</v>
      </c>
      <c r="X29" s="296">
        <f t="shared" si="2"/>
        <v>0.15</v>
      </c>
      <c r="Y29" s="295">
        <f>IF('FEN 2016'!$A124&lt;&gt;0,'FEN 2016'!I124, " ")</f>
        <v>2000000</v>
      </c>
      <c r="Z29" s="296">
        <f t="shared" si="3"/>
        <v>0.29747168404223562</v>
      </c>
      <c r="AA29" s="295">
        <f>IF('FEN 2016'!$A124&lt;&gt;0,'FEN 2016'!J124, " ")</f>
        <v>1291866</v>
      </c>
      <c r="AB29" s="296">
        <f t="shared" si="4"/>
        <v>0.19214677728845339</v>
      </c>
      <c r="AC29" s="295">
        <f>IF('FEN 2016'!$A124&lt;&gt;0,'FEN 2016'!K124, " ")</f>
        <v>708134</v>
      </c>
      <c r="AD29" s="296">
        <f t="shared" si="5"/>
        <v>0.10532490675378224</v>
      </c>
      <c r="AE29" s="295">
        <f>IF('FEN 2016'!$A124&lt;&gt;0,'FEN 2016'!L124, " ")</f>
        <v>4723329</v>
      </c>
      <c r="AF29" s="296">
        <f t="shared" si="6"/>
        <v>0.70252831595776433</v>
      </c>
      <c r="AG29" s="296">
        <f t="shared" si="7"/>
        <v>0.34214677728845339</v>
      </c>
      <c r="AH29" s="314" t="s">
        <v>1343</v>
      </c>
      <c r="AI29" s="305"/>
      <c r="AJ29" s="305"/>
      <c r="AK29" s="305"/>
      <c r="AL29" s="305"/>
      <c r="AM29" s="305"/>
      <c r="AN29" s="305"/>
      <c r="AO29" s="305"/>
      <c r="AP29" s="128"/>
      <c r="AQ29" s="128"/>
      <c r="AR29" s="128"/>
      <c r="AS29" s="128"/>
      <c r="AT29" s="128"/>
      <c r="AU29" s="128"/>
      <c r="AV29" s="128"/>
      <c r="AW29" s="128"/>
      <c r="AX29" s="128"/>
      <c r="AY29" s="128"/>
    </row>
    <row r="30" spans="1:51" ht="13.15" customHeight="1">
      <c r="A30" s="128">
        <v>28</v>
      </c>
      <c r="B30" s="128">
        <f>IF('FEN 2016'!$A127&lt;&gt;0,'FEN 2016'!B127, " ")</f>
        <v>2014</v>
      </c>
      <c r="C30" s="128">
        <f>IF('FEN 2016'!$A127&lt;&gt;0,'FEN 2016'!C127, " ")</f>
        <v>2015</v>
      </c>
      <c r="D30" s="301" t="str">
        <f t="shared" si="9"/>
        <v xml:space="preserve"> </v>
      </c>
      <c r="E30" s="301" t="str">
        <f t="shared" si="9"/>
        <v xml:space="preserve"> </v>
      </c>
      <c r="F30" s="301" t="str">
        <f t="shared" si="9"/>
        <v xml:space="preserve"> </v>
      </c>
      <c r="G30" s="301" t="str">
        <f t="shared" si="9"/>
        <v>1</v>
      </c>
      <c r="H30" s="301" t="str">
        <f t="shared" si="9"/>
        <v>1</v>
      </c>
      <c r="I30" s="301" t="str">
        <f t="shared" si="9"/>
        <v xml:space="preserve"> </v>
      </c>
      <c r="J30" s="301" t="str">
        <f t="shared" si="9"/>
        <v xml:space="preserve"> </v>
      </c>
      <c r="K30" s="128" t="str">
        <f t="shared" si="1"/>
        <v>DA</v>
      </c>
      <c r="L30" s="306" t="str">
        <f>IF('FEN 2016'!$A127&lt;&gt;0,'FEN 2016'!E127, " ")</f>
        <v>Construcția sistemului de canalizare la Liceul teoretic și grădinița de copii</v>
      </c>
      <c r="M30" s="308"/>
      <c r="N30" s="308"/>
      <c r="O30" s="306" t="s">
        <v>1344</v>
      </c>
      <c r="P30" s="306"/>
      <c r="Q30" s="128" t="str">
        <f>IF('FEN 2016'!$A127&lt;&gt;0,'FEN 2016'!F127, " ")</f>
        <v>Primăria Sturzovca, r. Glodeni</v>
      </c>
      <c r="R30" s="298" t="s">
        <v>1446</v>
      </c>
      <c r="S30" s="298" t="s">
        <v>1389</v>
      </c>
      <c r="T30" s="298" t="s">
        <v>1336</v>
      </c>
      <c r="U30" s="298"/>
      <c r="V30" s="295">
        <f>IF('FEN 2016'!$A127&lt;&gt;0,'FEN 2016'!H127, " ")</f>
        <v>1265973</v>
      </c>
      <c r="W30" s="295">
        <f>IF('FEN 2016'!$A127&lt;&gt;0,'FEN 2016'!G127, " ")</f>
        <v>189895.95</v>
      </c>
      <c r="X30" s="296">
        <f t="shared" si="2"/>
        <v>0.15000000000000002</v>
      </c>
      <c r="Y30" s="295">
        <f>IF('FEN 2016'!$A127&lt;&gt;0,'FEN 2016'!I127, " ")</f>
        <v>1188239</v>
      </c>
      <c r="Z30" s="296">
        <f t="shared" si="3"/>
        <v>0.93859742664338019</v>
      </c>
      <c r="AA30" s="295">
        <f>IF('FEN 2016'!$A127&lt;&gt;0,'FEN 2016'!J127, " ")</f>
        <v>1115779.25</v>
      </c>
      <c r="AB30" s="296">
        <f t="shared" si="4"/>
        <v>0.8813610163881852</v>
      </c>
      <c r="AC30" s="295">
        <f>IF('FEN 2016'!$A127&lt;&gt;0,'FEN 2016'!K127, " ")</f>
        <v>72459.75</v>
      </c>
      <c r="AD30" s="296">
        <f t="shared" si="5"/>
        <v>5.7236410255195019E-2</v>
      </c>
      <c r="AE30" s="295">
        <f>IF('FEN 2016'!$A127&lt;&gt;0,'FEN 2016'!L127, " ")</f>
        <v>77734</v>
      </c>
      <c r="AF30" s="296">
        <f t="shared" si="6"/>
        <v>6.140257335661977E-2</v>
      </c>
      <c r="AG30" s="296">
        <f t="shared" si="7"/>
        <v>1.0313610163881852</v>
      </c>
      <c r="AH30" s="314" t="s">
        <v>1343</v>
      </c>
      <c r="AI30" s="305"/>
      <c r="AJ30" s="305"/>
      <c r="AK30" s="305"/>
      <c r="AL30" s="305"/>
      <c r="AM30" s="305"/>
      <c r="AN30" s="305"/>
      <c r="AO30" s="305"/>
      <c r="AP30" s="128"/>
      <c r="AQ30" s="128"/>
      <c r="AR30" s="128"/>
      <c r="AS30" s="128"/>
      <c r="AT30" s="128"/>
      <c r="AU30" s="128"/>
      <c r="AV30" s="128"/>
      <c r="AW30" s="128"/>
      <c r="AX30" s="128"/>
      <c r="AY30" s="128"/>
    </row>
    <row r="31" spans="1:51" ht="13.15" customHeight="1">
      <c r="A31" s="128">
        <v>29</v>
      </c>
      <c r="B31" s="128">
        <f>IF('FEN 2016'!$A130&lt;&gt;0,'FEN 2016'!B130, " ")</f>
        <v>2013</v>
      </c>
      <c r="C31" s="128">
        <f>IF('FEN 2016'!$A130&lt;&gt;0,'FEN 2016'!C130, " ")</f>
        <v>2015</v>
      </c>
      <c r="D31" s="301" t="str">
        <f t="shared" si="9"/>
        <v xml:space="preserve"> </v>
      </c>
      <c r="E31" s="301" t="str">
        <f t="shared" si="9"/>
        <v xml:space="preserve"> </v>
      </c>
      <c r="F31" s="301" t="str">
        <f t="shared" si="9"/>
        <v>1</v>
      </c>
      <c r="G31" s="301" t="str">
        <f t="shared" si="9"/>
        <v>1</v>
      </c>
      <c r="H31" s="301" t="str">
        <f t="shared" si="9"/>
        <v>1</v>
      </c>
      <c r="I31" s="301" t="str">
        <f t="shared" si="9"/>
        <v xml:space="preserve"> </v>
      </c>
      <c r="J31" s="301" t="str">
        <f t="shared" si="9"/>
        <v xml:space="preserve"> </v>
      </c>
      <c r="K31" s="128" t="str">
        <f t="shared" si="1"/>
        <v>NU</v>
      </c>
      <c r="L31" s="306" t="str">
        <f>IF('FEN 2016'!$A130&lt;&gt;0,'FEN 2016'!E130, " ")</f>
        <v>Alimentarea cu apă, canalizare și stație de epurare în s. Cuizăuca, r. Rezina,</v>
      </c>
      <c r="M31" s="308"/>
      <c r="N31" s="308" t="s">
        <v>1344</v>
      </c>
      <c r="O31" s="306" t="s">
        <v>1344</v>
      </c>
      <c r="P31" s="306" t="s">
        <v>1344</v>
      </c>
      <c r="Q31" s="128" t="str">
        <f>IF('FEN 2016'!$A130&lt;&gt;0,'FEN 2016'!F130, " ")</f>
        <v>Primăria Cuizăuca, r. Rezina</v>
      </c>
      <c r="R31" s="298" t="s">
        <v>1598</v>
      </c>
      <c r="S31" s="298" t="s">
        <v>1394</v>
      </c>
      <c r="T31" s="298" t="s">
        <v>1334</v>
      </c>
      <c r="U31" s="298" t="s">
        <v>1339</v>
      </c>
      <c r="V31" s="295">
        <f>IF('FEN 2016'!$A130&lt;&gt;0,'FEN 2016'!H130, " ")</f>
        <v>9558417</v>
      </c>
      <c r="W31" s="295">
        <f>IF('FEN 2016'!$A130&lt;&gt;0,'FEN 2016'!G130, " ")</f>
        <v>1433762.55</v>
      </c>
      <c r="X31" s="296">
        <f t="shared" si="2"/>
        <v>0.15</v>
      </c>
      <c r="Y31" s="295">
        <f>IF('FEN 2016'!$A130&lt;&gt;0,'FEN 2016'!I130, " ")</f>
        <v>5500000</v>
      </c>
      <c r="Z31" s="296">
        <f t="shared" si="3"/>
        <v>0.57540908709046701</v>
      </c>
      <c r="AA31" s="295">
        <f>IF('FEN 2016'!$A130&lt;&gt;0,'FEN 2016'!J130, " ")</f>
        <v>4200000</v>
      </c>
      <c r="AB31" s="296">
        <f t="shared" si="4"/>
        <v>0.43940330286908386</v>
      </c>
      <c r="AC31" s="295">
        <f>IF('FEN 2016'!$A130&lt;&gt;0,'FEN 2016'!K130, " ")</f>
        <v>1300000</v>
      </c>
      <c r="AD31" s="296">
        <f t="shared" si="5"/>
        <v>0.1360057842213831</v>
      </c>
      <c r="AE31" s="295">
        <f>IF('FEN 2016'!$A130&lt;&gt;0,'FEN 2016'!L130, " ")</f>
        <v>4058417</v>
      </c>
      <c r="AF31" s="296">
        <f t="shared" si="6"/>
        <v>0.42459091290953305</v>
      </c>
      <c r="AG31" s="296">
        <f t="shared" si="7"/>
        <v>0.58940330286908382</v>
      </c>
      <c r="AH31" s="314" t="s">
        <v>1343</v>
      </c>
      <c r="AI31" s="305"/>
      <c r="AJ31" s="305"/>
      <c r="AK31" s="305"/>
      <c r="AL31" s="305"/>
      <c r="AM31" s="305"/>
      <c r="AN31" s="305"/>
      <c r="AO31" s="305"/>
      <c r="AP31" s="128"/>
      <c r="AQ31" s="128"/>
      <c r="AR31" s="128"/>
      <c r="AS31" s="128"/>
      <c r="AT31" s="128"/>
      <c r="AU31" s="128"/>
      <c r="AV31" s="128"/>
      <c r="AW31" s="128"/>
      <c r="AX31" s="128"/>
      <c r="AY31" s="128"/>
    </row>
    <row r="32" spans="1:51" ht="13.15" customHeight="1">
      <c r="A32" s="128">
        <v>30</v>
      </c>
      <c r="B32" s="128">
        <f>IF('FEN 2016'!$A135&lt;&gt;0,'FEN 2016'!B135, " ")</f>
        <v>2011</v>
      </c>
      <c r="C32" s="128">
        <f>IF('FEN 2016'!$A135&lt;&gt;0,'FEN 2016'!C135, " ")</f>
        <v>2015</v>
      </c>
      <c r="D32" s="301" t="str">
        <f t="shared" si="9"/>
        <v>1</v>
      </c>
      <c r="E32" s="301" t="str">
        <f t="shared" si="9"/>
        <v>1</v>
      </c>
      <c r="F32" s="301" t="str">
        <f t="shared" si="9"/>
        <v>1</v>
      </c>
      <c r="G32" s="301" t="str">
        <f t="shared" si="9"/>
        <v>1</v>
      </c>
      <c r="H32" s="301" t="str">
        <f t="shared" si="9"/>
        <v>1</v>
      </c>
      <c r="I32" s="301" t="str">
        <f t="shared" si="9"/>
        <v xml:space="preserve"> </v>
      </c>
      <c r="J32" s="301" t="str">
        <f t="shared" si="9"/>
        <v xml:space="preserve"> </v>
      </c>
      <c r="K32" s="128" t="str">
        <f t="shared" si="1"/>
        <v>NU</v>
      </c>
      <c r="L32" s="306" t="str">
        <f>IF('FEN 2016'!$A135&lt;&gt;0,'FEN 2016'!E135, " ")</f>
        <v xml:space="preserve">Construcția apeductului în s. Porumbești, </v>
      </c>
      <c r="M32" s="308"/>
      <c r="N32" s="308" t="s">
        <v>1344</v>
      </c>
      <c r="O32" s="306"/>
      <c r="P32" s="306"/>
      <c r="Q32" s="128" t="str">
        <f>IF('FEN 2016'!$A135&lt;&gt;0,'FEN 2016'!F135, " ")</f>
        <v>Primăria Porumbești, r. Cantemir</v>
      </c>
      <c r="R32" s="298" t="s">
        <v>1524</v>
      </c>
      <c r="S32" s="298" t="s">
        <v>1333</v>
      </c>
      <c r="T32" s="298" t="s">
        <v>1352</v>
      </c>
      <c r="U32" s="298"/>
      <c r="V32" s="295">
        <f>IF('FEN 2016'!$A135&lt;&gt;0,'FEN 2016'!H135, " ")</f>
        <v>3299296</v>
      </c>
      <c r="W32" s="295">
        <f>IF('FEN 2016'!$A135&lt;&gt;0,'FEN 2016'!G135, " ")</f>
        <v>494894.4</v>
      </c>
      <c r="X32" s="296">
        <f t="shared" si="2"/>
        <v>0.15</v>
      </c>
      <c r="Y32" s="295">
        <f>IF('FEN 2016'!$A135&lt;&gt;0,'FEN 2016'!I135, " ")</f>
        <v>3038897</v>
      </c>
      <c r="Z32" s="296">
        <f t="shared" si="3"/>
        <v>0.92107437465447173</v>
      </c>
      <c r="AA32" s="295">
        <f>IF('FEN 2016'!$A135&lt;&gt;0,'FEN 2016'!J135, " ")</f>
        <v>2574509</v>
      </c>
      <c r="AB32" s="296">
        <f t="shared" si="4"/>
        <v>0.7803207108425555</v>
      </c>
      <c r="AC32" s="295">
        <f>IF('FEN 2016'!$A135&lt;&gt;0,'FEN 2016'!K135, " ")</f>
        <v>464388</v>
      </c>
      <c r="AD32" s="296">
        <f t="shared" si="5"/>
        <v>0.14075366381191623</v>
      </c>
      <c r="AE32" s="295">
        <f>IF('FEN 2016'!$A135&lt;&gt;0,'FEN 2016'!L135, " ")</f>
        <v>260399</v>
      </c>
      <c r="AF32" s="296">
        <f t="shared" si="6"/>
        <v>7.8925625345528258E-2</v>
      </c>
      <c r="AG32" s="296">
        <f t="shared" si="7"/>
        <v>0.93032071084255552</v>
      </c>
      <c r="AH32" s="314" t="s">
        <v>1343</v>
      </c>
      <c r="AI32" s="305"/>
      <c r="AJ32" s="305"/>
      <c r="AK32" s="305"/>
      <c r="AL32" s="305"/>
      <c r="AM32" s="305"/>
      <c r="AN32" s="305"/>
      <c r="AO32" s="305"/>
      <c r="AP32" s="128"/>
      <c r="AQ32" s="128"/>
      <c r="AR32" s="128"/>
      <c r="AS32" s="128"/>
      <c r="AT32" s="128"/>
      <c r="AU32" s="128"/>
      <c r="AV32" s="128"/>
      <c r="AW32" s="128"/>
      <c r="AX32" s="128"/>
      <c r="AY32" s="128"/>
    </row>
    <row r="33" spans="1:51" ht="13.15" customHeight="1">
      <c r="A33" s="128">
        <v>31</v>
      </c>
      <c r="B33" s="128">
        <f>IF('FEN 2016'!$A139&lt;&gt;0,'FEN 2016'!B139, " ")</f>
        <v>2014</v>
      </c>
      <c r="C33" s="128">
        <f>IF('FEN 2016'!$A139&lt;&gt;0,'FEN 2016'!C139, " ")</f>
        <v>2015</v>
      </c>
      <c r="D33" s="301" t="str">
        <f t="shared" ref="D33:J42" si="10">IF(AND($B33&gt;=D$2-$C33+$B33,$C33&lt;=D$2+$C33-$B33),"1"," ")</f>
        <v xml:space="preserve"> </v>
      </c>
      <c r="E33" s="301" t="str">
        <f t="shared" si="10"/>
        <v xml:space="preserve"> </v>
      </c>
      <c r="F33" s="301" t="str">
        <f t="shared" si="10"/>
        <v xml:space="preserve"> </v>
      </c>
      <c r="G33" s="301" t="str">
        <f t="shared" si="10"/>
        <v>1</v>
      </c>
      <c r="H33" s="301" t="str">
        <f t="shared" si="10"/>
        <v>1</v>
      </c>
      <c r="I33" s="301" t="str">
        <f t="shared" si="10"/>
        <v xml:space="preserve"> </v>
      </c>
      <c r="J33" s="301" t="str">
        <f t="shared" si="10"/>
        <v xml:space="preserve"> </v>
      </c>
      <c r="K33" s="128" t="str">
        <f t="shared" si="1"/>
        <v>NU</v>
      </c>
      <c r="L33" s="306" t="str">
        <f>IF('FEN 2016'!$A139&lt;&gt;0,'FEN 2016'!E139, " ")</f>
        <v>Alimentarea cu apă, evacuarea și epurarea apelor uzate în comuna Bobeica,</v>
      </c>
      <c r="M33" s="308"/>
      <c r="N33" s="308" t="s">
        <v>1344</v>
      </c>
      <c r="O33" s="306" t="s">
        <v>1344</v>
      </c>
      <c r="P33" s="306" t="s">
        <v>1344</v>
      </c>
      <c r="Q33" s="128" t="str">
        <f>IF('FEN 2016'!$A139&lt;&gt;0,'FEN 2016'!F139, " ")</f>
        <v>Primăria Bobeica, r. Hînceşti</v>
      </c>
      <c r="R33" s="298" t="s">
        <v>1449</v>
      </c>
      <c r="S33" s="298" t="s">
        <v>1337</v>
      </c>
      <c r="T33" s="298" t="s">
        <v>1334</v>
      </c>
      <c r="U33" s="298"/>
      <c r="V33" s="295">
        <f>IF('FEN 2016'!$A139&lt;&gt;0,'FEN 2016'!H139, " ")</f>
        <v>15650747</v>
      </c>
      <c r="W33" s="295">
        <f>IF('FEN 2016'!$A139&lt;&gt;0,'FEN 2016'!G139, " ")</f>
        <v>2347612.0499999998</v>
      </c>
      <c r="X33" s="296">
        <f t="shared" si="2"/>
        <v>0.15</v>
      </c>
      <c r="Y33" s="295">
        <f>IF('FEN 2016'!$A139&lt;&gt;0,'FEN 2016'!I139, " ")</f>
        <v>11500000</v>
      </c>
      <c r="Z33" s="296">
        <f t="shared" si="3"/>
        <v>0.73478920846397944</v>
      </c>
      <c r="AA33" s="295">
        <f>IF('FEN 2016'!$A139&lt;&gt;0,'FEN 2016'!J139, " ")</f>
        <v>9657829.209999999</v>
      </c>
      <c r="AB33" s="296">
        <f t="shared" si="4"/>
        <v>0.61708423310401728</v>
      </c>
      <c r="AC33" s="295">
        <f>IF('FEN 2016'!$A139&lt;&gt;0,'FEN 2016'!K139, " ")</f>
        <v>1842170.790000001</v>
      </c>
      <c r="AD33" s="296">
        <f t="shared" si="5"/>
        <v>0.11770497535996212</v>
      </c>
      <c r="AE33" s="295">
        <f>IF('FEN 2016'!$A139&lt;&gt;0,'FEN 2016'!L139, " ")</f>
        <v>4150747</v>
      </c>
      <c r="AF33" s="296">
        <f t="shared" si="6"/>
        <v>0.26521079153602062</v>
      </c>
      <c r="AG33" s="296">
        <f t="shared" si="7"/>
        <v>0.76708423310401719</v>
      </c>
      <c r="AH33" s="314" t="s">
        <v>1343</v>
      </c>
      <c r="AI33" s="305"/>
      <c r="AJ33" s="305"/>
      <c r="AK33" s="305"/>
      <c r="AL33" s="305"/>
      <c r="AM33" s="305"/>
      <c r="AN33" s="305"/>
      <c r="AO33" s="305"/>
      <c r="AP33" s="128"/>
      <c r="AQ33" s="128"/>
      <c r="AR33" s="128"/>
      <c r="AS33" s="128"/>
      <c r="AT33" s="128"/>
      <c r="AU33" s="128"/>
      <c r="AV33" s="128"/>
      <c r="AW33" s="128"/>
      <c r="AX33" s="128"/>
      <c r="AY33" s="128"/>
    </row>
    <row r="34" spans="1:51" ht="13.15" customHeight="1">
      <c r="A34" s="128">
        <v>32</v>
      </c>
      <c r="B34" s="128">
        <f>IF('FEN 2016'!$A147&lt;&gt;0,'FEN 2016'!B147, " ")</f>
        <v>2013</v>
      </c>
      <c r="C34" s="128">
        <f>IF('FEN 2016'!$A147&lt;&gt;0,'FEN 2016'!C147, " ")</f>
        <v>2015</v>
      </c>
      <c r="D34" s="301" t="str">
        <f t="shared" si="10"/>
        <v xml:space="preserve"> </v>
      </c>
      <c r="E34" s="301" t="str">
        <f t="shared" si="10"/>
        <v xml:space="preserve"> </v>
      </c>
      <c r="F34" s="301" t="str">
        <f t="shared" si="10"/>
        <v>1</v>
      </c>
      <c r="G34" s="301" t="str">
        <f t="shared" si="10"/>
        <v>1</v>
      </c>
      <c r="H34" s="301" t="str">
        <f t="shared" si="10"/>
        <v>1</v>
      </c>
      <c r="I34" s="301" t="str">
        <f t="shared" si="10"/>
        <v xml:space="preserve"> </v>
      </c>
      <c r="J34" s="301" t="str">
        <f t="shared" si="10"/>
        <v xml:space="preserve"> </v>
      </c>
      <c r="K34" s="128" t="str">
        <f t="shared" si="1"/>
        <v>NU</v>
      </c>
      <c r="L34" s="306" t="str">
        <f>IF('FEN 2016'!$A147&lt;&gt;0,'FEN 2016'!E147, " ")</f>
        <v xml:space="preserve">Reţele de apeduct din. S. Capaclia, r. Cantemir, </v>
      </c>
      <c r="M34" s="308"/>
      <c r="N34" s="308" t="s">
        <v>1344</v>
      </c>
      <c r="O34" s="306"/>
      <c r="P34" s="306"/>
      <c r="Q34" s="128" t="str">
        <f>IF('FEN 2016'!$A147&lt;&gt;0,'FEN 2016'!F147, " ")</f>
        <v>Primăria Capaclia ,  r. Cantemir</v>
      </c>
      <c r="R34" s="298" t="s">
        <v>1525</v>
      </c>
      <c r="S34" s="298" t="s">
        <v>1333</v>
      </c>
      <c r="T34" s="298" t="s">
        <v>1352</v>
      </c>
      <c r="U34" s="298"/>
      <c r="V34" s="295">
        <f>IF('FEN 2016'!$A147&lt;&gt;0,'FEN 2016'!H147, " ")</f>
        <v>3491390</v>
      </c>
      <c r="W34" s="295">
        <f>IF('FEN 2016'!$A147&lt;&gt;0,'FEN 2016'!G147, " ")</f>
        <v>523708.5</v>
      </c>
      <c r="X34" s="296">
        <f t="shared" si="2"/>
        <v>0.15</v>
      </c>
      <c r="Y34" s="295">
        <f>IF('FEN 2016'!$A147&lt;&gt;0,'FEN 2016'!I147, " ")</f>
        <v>2850656</v>
      </c>
      <c r="Z34" s="296">
        <f t="shared" si="3"/>
        <v>0.81648168780915342</v>
      </c>
      <c r="AA34" s="295">
        <f>IF('FEN 2016'!$A147&lt;&gt;0,'FEN 2016'!J147, " ")</f>
        <v>2482429.0700000003</v>
      </c>
      <c r="AB34" s="296">
        <f t="shared" si="4"/>
        <v>0.71101454435053091</v>
      </c>
      <c r="AC34" s="295">
        <f>IF('FEN 2016'!$A147&lt;&gt;0,'FEN 2016'!K147, " ")</f>
        <v>368226.9299999997</v>
      </c>
      <c r="AD34" s="296">
        <f t="shared" si="5"/>
        <v>0.10546714345862242</v>
      </c>
      <c r="AE34" s="295">
        <f>IF('FEN 2016'!$A147&lt;&gt;0,'FEN 2016'!L147, " ")</f>
        <v>640734</v>
      </c>
      <c r="AF34" s="296">
        <f t="shared" si="6"/>
        <v>0.18351831219084663</v>
      </c>
      <c r="AG34" s="296">
        <f t="shared" si="7"/>
        <v>0.86101454435053093</v>
      </c>
      <c r="AH34" s="314" t="s">
        <v>1343</v>
      </c>
      <c r="AI34" s="305"/>
      <c r="AJ34" s="305"/>
      <c r="AK34" s="305"/>
      <c r="AL34" s="305"/>
      <c r="AM34" s="305"/>
      <c r="AN34" s="305"/>
      <c r="AO34" s="305"/>
      <c r="AP34" s="128"/>
      <c r="AQ34" s="128"/>
      <c r="AR34" s="128"/>
      <c r="AS34" s="128"/>
      <c r="AT34" s="128"/>
      <c r="AU34" s="128"/>
      <c r="AV34" s="128"/>
      <c r="AW34" s="128"/>
      <c r="AX34" s="128"/>
      <c r="AY34" s="128"/>
    </row>
    <row r="35" spans="1:51" ht="13.15" customHeight="1">
      <c r="A35" s="128">
        <v>33</v>
      </c>
      <c r="B35" s="128">
        <f>IF('FEN 2016'!$A152&lt;&gt;0,'FEN 2016'!B152, " ")</f>
        <v>2013</v>
      </c>
      <c r="C35" s="128">
        <f>IF('FEN 2016'!$A152&lt;&gt;0,'FEN 2016'!C152, " ")</f>
        <v>2015</v>
      </c>
      <c r="D35" s="301" t="str">
        <f t="shared" si="10"/>
        <v xml:space="preserve"> </v>
      </c>
      <c r="E35" s="301" t="str">
        <f t="shared" si="10"/>
        <v xml:space="preserve"> </v>
      </c>
      <c r="F35" s="301" t="str">
        <f t="shared" si="10"/>
        <v>1</v>
      </c>
      <c r="G35" s="301" t="str">
        <f t="shared" si="10"/>
        <v>1</v>
      </c>
      <c r="H35" s="301" t="str">
        <f t="shared" si="10"/>
        <v>1</v>
      </c>
      <c r="I35" s="301" t="str">
        <f t="shared" si="10"/>
        <v xml:space="preserve"> </v>
      </c>
      <c r="J35" s="301" t="str">
        <f t="shared" si="10"/>
        <v xml:space="preserve"> </v>
      </c>
      <c r="K35" s="128" t="str">
        <f t="shared" si="1"/>
        <v>DA</v>
      </c>
      <c r="L35" s="306" t="str">
        <f>IF('FEN 2016'!$A152&lt;&gt;0,'FEN 2016'!E152, " ")</f>
        <v>Alimentarea cu apă a populaţiei s. Chetrosu</v>
      </c>
      <c r="M35" s="308"/>
      <c r="N35" s="308" t="s">
        <v>1344</v>
      </c>
      <c r="O35" s="306"/>
      <c r="P35" s="306"/>
      <c r="Q35" s="128" t="str">
        <f>IF('FEN 2016'!$A152&lt;&gt;0,'FEN 2016'!F152, " ")</f>
        <v>Primăria s. Chetrosu, r. Drochia</v>
      </c>
      <c r="R35" s="298" t="s">
        <v>1417</v>
      </c>
      <c r="S35" s="298" t="s">
        <v>1384</v>
      </c>
      <c r="T35" s="298" t="s">
        <v>1336</v>
      </c>
      <c r="U35" s="298"/>
      <c r="V35" s="295">
        <f>IF('FEN 2016'!$A152&lt;&gt;0,'FEN 2016'!H152, " ")</f>
        <v>9431525</v>
      </c>
      <c r="W35" s="295">
        <f>IF('FEN 2016'!$A152&lt;&gt;0,'FEN 2016'!G152, " ")</f>
        <v>1414728.75</v>
      </c>
      <c r="X35" s="296">
        <f t="shared" si="2"/>
        <v>0.15</v>
      </c>
      <c r="Y35" s="295">
        <f>IF('FEN 2016'!$A152&lt;&gt;0,'FEN 2016'!I152, " ")</f>
        <v>8412900</v>
      </c>
      <c r="Z35" s="296">
        <f t="shared" si="3"/>
        <v>0.89199784764393886</v>
      </c>
      <c r="AA35" s="295">
        <f>IF('FEN 2016'!$A152&lt;&gt;0,'FEN 2016'!J152, " ")</f>
        <v>8412900</v>
      </c>
      <c r="AB35" s="296">
        <f t="shared" si="4"/>
        <v>0.89199784764393886</v>
      </c>
      <c r="AC35" s="295">
        <f>IF('FEN 2016'!$A152&lt;&gt;0,'FEN 2016'!K152, " ")</f>
        <v>0</v>
      </c>
      <c r="AD35" s="296">
        <f t="shared" si="5"/>
        <v>0</v>
      </c>
      <c r="AE35" s="295">
        <f>IF('FEN 2016'!$A152&lt;&gt;0,'FEN 2016'!L152, " ")</f>
        <v>1018625</v>
      </c>
      <c r="AF35" s="296">
        <f t="shared" si="6"/>
        <v>0.10800215235606118</v>
      </c>
      <c r="AG35" s="296">
        <f t="shared" si="7"/>
        <v>1.0419978476439389</v>
      </c>
      <c r="AH35" s="314" t="s">
        <v>1343</v>
      </c>
      <c r="AI35" s="305"/>
      <c r="AJ35" s="305"/>
      <c r="AK35" s="305"/>
      <c r="AL35" s="305"/>
      <c r="AM35" s="305"/>
      <c r="AN35" s="305"/>
      <c r="AO35" s="305"/>
      <c r="AP35" s="128"/>
      <c r="AQ35" s="128"/>
      <c r="AR35" s="128"/>
      <c r="AS35" s="128"/>
      <c r="AT35" s="128"/>
      <c r="AU35" s="128"/>
      <c r="AV35" s="128"/>
      <c r="AW35" s="128"/>
      <c r="AX35" s="128"/>
      <c r="AY35" s="128"/>
    </row>
    <row r="36" spans="1:51" ht="13.15" customHeight="1">
      <c r="A36" s="128">
        <v>34</v>
      </c>
      <c r="B36" s="128">
        <f>IF('FEN 2016'!$A160&lt;&gt;0,'FEN 2016'!B160, " ")</f>
        <v>2013</v>
      </c>
      <c r="C36" s="128">
        <f>IF('FEN 2016'!$A160&lt;&gt;0,'FEN 2016'!C160, " ")</f>
        <v>2015</v>
      </c>
      <c r="D36" s="301" t="str">
        <f t="shared" si="10"/>
        <v xml:space="preserve"> </v>
      </c>
      <c r="E36" s="301" t="str">
        <f t="shared" si="10"/>
        <v xml:space="preserve"> </v>
      </c>
      <c r="F36" s="301" t="str">
        <f t="shared" si="10"/>
        <v>1</v>
      </c>
      <c r="G36" s="301" t="str">
        <f t="shared" si="10"/>
        <v>1</v>
      </c>
      <c r="H36" s="301" t="str">
        <f t="shared" si="10"/>
        <v>1</v>
      </c>
      <c r="I36" s="301" t="str">
        <f t="shared" si="10"/>
        <v xml:space="preserve"> </v>
      </c>
      <c r="J36" s="301" t="str">
        <f t="shared" si="10"/>
        <v xml:space="preserve"> </v>
      </c>
      <c r="K36" s="128" t="str">
        <f t="shared" si="1"/>
        <v>DA</v>
      </c>
      <c r="L36" s="306" t="str">
        <f>IF('FEN 2016'!$A160&lt;&gt;0,'FEN 2016'!E160, " ")</f>
        <v xml:space="preserve">Construcţia sistemului de  aprovizionare cu apă, canalizare, epurare în s. Sîrcova </v>
      </c>
      <c r="M36" s="308"/>
      <c r="N36" s="308" t="s">
        <v>1344</v>
      </c>
      <c r="O36" s="306" t="s">
        <v>1344</v>
      </c>
      <c r="P36" s="306" t="s">
        <v>1344</v>
      </c>
      <c r="Q36" s="128" t="str">
        <f>IF('FEN 2016'!$A160&lt;&gt;0,'FEN 2016'!F160, " ")</f>
        <v xml:space="preserve">Primăria Sîrcova, r. Rezina </v>
      </c>
      <c r="R36" s="298" t="s">
        <v>1599</v>
      </c>
      <c r="S36" s="298" t="s">
        <v>1394</v>
      </c>
      <c r="T36" s="298" t="s">
        <v>1334</v>
      </c>
      <c r="U36" s="298" t="s">
        <v>1339</v>
      </c>
      <c r="V36" s="295">
        <f>IF('FEN 2016'!$A160&lt;&gt;0,'FEN 2016'!H160, " ")</f>
        <v>3242802</v>
      </c>
      <c r="W36" s="295">
        <f>IF('FEN 2016'!$A160&lt;&gt;0,'FEN 2016'!G160, " ")</f>
        <v>486420.3</v>
      </c>
      <c r="X36" s="296">
        <f t="shared" si="2"/>
        <v>0.15</v>
      </c>
      <c r="Y36" s="295">
        <f>IF('FEN 2016'!$A160&lt;&gt;0,'FEN 2016'!I160, " ")</f>
        <v>2964071</v>
      </c>
      <c r="Z36" s="296">
        <f t="shared" si="3"/>
        <v>0.9140462476586606</v>
      </c>
      <c r="AA36" s="295">
        <f>IF('FEN 2016'!$A160&lt;&gt;0,'FEN 2016'!J160, " ")</f>
        <v>2964071</v>
      </c>
      <c r="AB36" s="296">
        <f t="shared" si="4"/>
        <v>0.9140462476586606</v>
      </c>
      <c r="AC36" s="295">
        <f>IF('FEN 2016'!$A160&lt;&gt;0,'FEN 2016'!K160, " ")</f>
        <v>0</v>
      </c>
      <c r="AD36" s="296">
        <f t="shared" si="5"/>
        <v>0</v>
      </c>
      <c r="AE36" s="295">
        <f>IF('FEN 2016'!$A160&lt;&gt;0,'FEN 2016'!L160, " ")</f>
        <v>278731</v>
      </c>
      <c r="AF36" s="296">
        <f t="shared" si="6"/>
        <v>8.5953752341339368E-2</v>
      </c>
      <c r="AG36" s="296">
        <f t="shared" si="7"/>
        <v>1.0640462476586605</v>
      </c>
      <c r="AH36" s="314" t="s">
        <v>1343</v>
      </c>
      <c r="AI36" s="305"/>
      <c r="AJ36" s="305"/>
      <c r="AK36" s="305"/>
      <c r="AL36" s="305"/>
      <c r="AM36" s="305"/>
      <c r="AN36" s="305"/>
      <c r="AO36" s="305"/>
      <c r="AP36" s="128"/>
      <c r="AQ36" s="128"/>
      <c r="AR36" s="128"/>
      <c r="AS36" s="128"/>
      <c r="AT36" s="128"/>
      <c r="AU36" s="128"/>
      <c r="AV36" s="128"/>
      <c r="AW36" s="128"/>
      <c r="AX36" s="128"/>
      <c r="AY36" s="128"/>
    </row>
    <row r="37" spans="1:51" ht="13.15" customHeight="1">
      <c r="A37" s="128">
        <v>35</v>
      </c>
      <c r="B37" s="128">
        <f>IF('FEN 2016'!$A165&lt;&gt;0,'FEN 2016'!B165, " ")</f>
        <v>2014</v>
      </c>
      <c r="C37" s="128">
        <f>IF('FEN 2016'!$A165&lt;&gt;0,'FEN 2016'!C165, " ")</f>
        <v>2015</v>
      </c>
      <c r="D37" s="301" t="str">
        <f t="shared" si="10"/>
        <v xml:space="preserve"> </v>
      </c>
      <c r="E37" s="301" t="str">
        <f t="shared" si="10"/>
        <v xml:space="preserve"> </v>
      </c>
      <c r="F37" s="301" t="str">
        <f t="shared" si="10"/>
        <v xml:space="preserve"> </v>
      </c>
      <c r="G37" s="301" t="str">
        <f t="shared" si="10"/>
        <v>1</v>
      </c>
      <c r="H37" s="301" t="str">
        <f t="shared" si="10"/>
        <v>1</v>
      </c>
      <c r="I37" s="301" t="str">
        <f t="shared" si="10"/>
        <v xml:space="preserve"> </v>
      </c>
      <c r="J37" s="301" t="str">
        <f t="shared" si="10"/>
        <v xml:space="preserve"> </v>
      </c>
      <c r="K37" s="128" t="str">
        <f t="shared" si="1"/>
        <v>DA</v>
      </c>
      <c r="L37" s="306" t="str">
        <f>IF('FEN 2016'!$A165&lt;&gt;0,'FEN 2016'!E165, " ")</f>
        <v xml:space="preserve">Alimentarea cu apă a s. Fîntînița -                </v>
      </c>
      <c r="M37" s="308"/>
      <c r="N37" s="308" t="s">
        <v>1344</v>
      </c>
      <c r="O37" s="306"/>
      <c r="P37" s="306"/>
      <c r="Q37" s="128" t="str">
        <f>IF('FEN 2016'!$A165&lt;&gt;0,'FEN 2016'!F165, " ")</f>
        <v>Primăria Fîntînița, r. Drochia</v>
      </c>
      <c r="R37" s="298" t="s">
        <v>1545</v>
      </c>
      <c r="S37" s="298" t="s">
        <v>1384</v>
      </c>
      <c r="T37" s="298" t="s">
        <v>1336</v>
      </c>
      <c r="U37" s="298"/>
      <c r="V37" s="295">
        <f>IF('FEN 2016'!$A165&lt;&gt;0,'FEN 2016'!H165, " ")</f>
        <v>4843226</v>
      </c>
      <c r="W37" s="295">
        <f>IF('FEN 2016'!$A165&lt;&gt;0,'FEN 2016'!G165, " ")</f>
        <v>726483.9</v>
      </c>
      <c r="X37" s="296">
        <f t="shared" si="2"/>
        <v>0.15</v>
      </c>
      <c r="Y37" s="295">
        <f>IF('FEN 2016'!$A165&lt;&gt;0,'FEN 2016'!I165, " ")</f>
        <v>4405693</v>
      </c>
      <c r="Z37" s="296">
        <f t="shared" si="3"/>
        <v>0.90966083350229787</v>
      </c>
      <c r="AA37" s="295">
        <f>IF('FEN 2016'!$A165&lt;&gt;0,'FEN 2016'!J165, " ")</f>
        <v>4312726</v>
      </c>
      <c r="AB37" s="296">
        <f t="shared" si="4"/>
        <v>0.89046556984951764</v>
      </c>
      <c r="AC37" s="295">
        <f>IF('FEN 2016'!$A165&lt;&gt;0,'FEN 2016'!K165, " ")</f>
        <v>92967</v>
      </c>
      <c r="AD37" s="296">
        <f t="shared" si="5"/>
        <v>1.9195263652780192E-2</v>
      </c>
      <c r="AE37" s="295">
        <f>IF('FEN 2016'!$A165&lt;&gt;0,'FEN 2016'!L165, " ")</f>
        <v>437533</v>
      </c>
      <c r="AF37" s="296">
        <f t="shared" si="6"/>
        <v>9.0339166497702156E-2</v>
      </c>
      <c r="AG37" s="296">
        <f t="shared" si="7"/>
        <v>1.0404655698495178</v>
      </c>
      <c r="AH37" s="314" t="s">
        <v>1343</v>
      </c>
      <c r="AI37" s="305"/>
      <c r="AJ37" s="305"/>
      <c r="AK37" s="305"/>
      <c r="AL37" s="305"/>
      <c r="AM37" s="305"/>
      <c r="AN37" s="305"/>
      <c r="AO37" s="305"/>
      <c r="AP37" s="128"/>
      <c r="AQ37" s="128"/>
      <c r="AR37" s="128"/>
      <c r="AS37" s="128"/>
      <c r="AT37" s="128"/>
      <c r="AU37" s="128"/>
      <c r="AV37" s="128"/>
      <c r="AW37" s="128"/>
      <c r="AX37" s="128"/>
      <c r="AY37" s="128"/>
    </row>
    <row r="38" spans="1:51" ht="13.15" customHeight="1">
      <c r="A38" s="128">
        <v>36</v>
      </c>
      <c r="B38" s="128">
        <f>IF('FEN 2016'!$A171&lt;&gt;0,'FEN 2016'!B171, " ")</f>
        <v>2013</v>
      </c>
      <c r="C38" s="128">
        <f>IF('FEN 2016'!$A171&lt;&gt;0,'FEN 2016'!C171, " ")</f>
        <v>2015</v>
      </c>
      <c r="D38" s="301" t="str">
        <f t="shared" si="10"/>
        <v xml:space="preserve"> </v>
      </c>
      <c r="E38" s="301" t="str">
        <f t="shared" si="10"/>
        <v xml:space="preserve"> </v>
      </c>
      <c r="F38" s="301" t="str">
        <f t="shared" si="10"/>
        <v>1</v>
      </c>
      <c r="G38" s="301" t="str">
        <f t="shared" si="10"/>
        <v>1</v>
      </c>
      <c r="H38" s="301" t="str">
        <f t="shared" si="10"/>
        <v>1</v>
      </c>
      <c r="I38" s="301" t="str">
        <f t="shared" si="10"/>
        <v xml:space="preserve"> </v>
      </c>
      <c r="J38" s="301" t="str">
        <f t="shared" si="10"/>
        <v xml:space="preserve"> </v>
      </c>
      <c r="K38" s="128" t="str">
        <f t="shared" si="1"/>
        <v>NU</v>
      </c>
      <c r="L38" s="306" t="str">
        <f>IF('FEN 2016'!$A171&lt;&gt;0,'FEN 2016'!E171, " ")</f>
        <v>Construcţia apeductului magistral Leova -Sîrma - Tochile Răducani -Tomai -Sărata Răzeşi</v>
      </c>
      <c r="M38" s="308"/>
      <c r="N38" s="308" t="s">
        <v>1344</v>
      </c>
      <c r="O38" s="306"/>
      <c r="P38" s="306"/>
      <c r="Q38" s="128" t="str">
        <f>IF('FEN 2016'!$A171&lt;&gt;0,'FEN 2016'!F171, " ")</f>
        <v>Primăria Tomai, r. Leova</v>
      </c>
      <c r="R38" s="298" t="s">
        <v>1455</v>
      </c>
      <c r="S38" s="298" t="s">
        <v>1391</v>
      </c>
      <c r="T38" s="298" t="s">
        <v>1352</v>
      </c>
      <c r="U38" s="298"/>
      <c r="V38" s="295">
        <f>IF('FEN 2016'!$A171&lt;&gt;0,'FEN 2016'!H171, " ")</f>
        <v>17507330</v>
      </c>
      <c r="W38" s="295">
        <f>IF('FEN 2016'!$A171&lt;&gt;0,'FEN 2016'!G171, " ")</f>
        <v>2626099.5</v>
      </c>
      <c r="X38" s="296">
        <f t="shared" si="2"/>
        <v>0.15</v>
      </c>
      <c r="Y38" s="295">
        <f>IF('FEN 2016'!$A171&lt;&gt;0,'FEN 2016'!I171, " ")</f>
        <v>9000000</v>
      </c>
      <c r="Z38" s="296">
        <f t="shared" si="3"/>
        <v>0.5140703922299974</v>
      </c>
      <c r="AA38" s="295">
        <f>IF('FEN 2016'!$A171&lt;&gt;0,'FEN 2016'!J171, " ")</f>
        <v>8267536.8499999996</v>
      </c>
      <c r="AB38" s="296">
        <f t="shared" si="4"/>
        <v>0.47223287902838407</v>
      </c>
      <c r="AC38" s="295">
        <f>IF('FEN 2016'!$A171&lt;&gt;0,'FEN 2016'!K171, " ")</f>
        <v>732463.15000000037</v>
      </c>
      <c r="AD38" s="296">
        <f t="shared" si="5"/>
        <v>4.1837513201613288E-2</v>
      </c>
      <c r="AE38" s="295">
        <f>IF('FEN 2016'!$A171&lt;&gt;0,'FEN 2016'!L171, " ")</f>
        <v>8507330</v>
      </c>
      <c r="AF38" s="296">
        <f t="shared" si="6"/>
        <v>0.4859296077700026</v>
      </c>
      <c r="AG38" s="296">
        <f t="shared" si="7"/>
        <v>0.62223287902838409</v>
      </c>
      <c r="AH38" s="314" t="s">
        <v>1343</v>
      </c>
      <c r="AI38" s="305"/>
      <c r="AJ38" s="305"/>
      <c r="AK38" s="305"/>
      <c r="AL38" s="305"/>
      <c r="AM38" s="305"/>
      <c r="AN38" s="305"/>
      <c r="AO38" s="305"/>
      <c r="AP38" s="128"/>
      <c r="AQ38" s="128"/>
      <c r="AR38" s="128"/>
      <c r="AS38" s="128"/>
      <c r="AT38" s="128"/>
      <c r="AU38" s="128"/>
      <c r="AV38" s="128"/>
      <c r="AW38" s="128"/>
      <c r="AX38" s="128"/>
      <c r="AY38" s="128"/>
    </row>
    <row r="39" spans="1:51" ht="13.15" customHeight="1">
      <c r="A39" s="128">
        <v>37</v>
      </c>
      <c r="B39" s="128">
        <f>IF('FEN 2016'!$A178&lt;&gt;0,'FEN 2016'!B178, " ")</f>
        <v>2014</v>
      </c>
      <c r="C39" s="128">
        <f>IF('FEN 2016'!$A178&lt;&gt;0,'FEN 2016'!C178, " ")</f>
        <v>2015</v>
      </c>
      <c r="D39" s="301" t="str">
        <f t="shared" si="10"/>
        <v xml:space="preserve"> </v>
      </c>
      <c r="E39" s="301" t="str">
        <f t="shared" si="10"/>
        <v xml:space="preserve"> </v>
      </c>
      <c r="F39" s="301" t="str">
        <f t="shared" si="10"/>
        <v xml:space="preserve"> </v>
      </c>
      <c r="G39" s="301" t="str">
        <f t="shared" si="10"/>
        <v>1</v>
      </c>
      <c r="H39" s="301" t="str">
        <f t="shared" si="10"/>
        <v>1</v>
      </c>
      <c r="I39" s="301" t="str">
        <f t="shared" si="10"/>
        <v xml:space="preserve"> </v>
      </c>
      <c r="J39" s="301" t="str">
        <f t="shared" si="10"/>
        <v xml:space="preserve"> </v>
      </c>
      <c r="K39" s="128" t="str">
        <f t="shared" si="1"/>
        <v>NU</v>
      </c>
      <c r="L39" s="306" t="str">
        <f>IF('FEN 2016'!$A178&lt;&gt;0,'FEN 2016'!E178, " ")</f>
        <v xml:space="preserve">Construcția rețelelor de apeduct și canalizare în com. Pînzăreni, r.Fălești </v>
      </c>
      <c r="M39" s="308"/>
      <c r="N39" s="308" t="s">
        <v>1344</v>
      </c>
      <c r="O39" s="306" t="s">
        <v>1344</v>
      </c>
      <c r="P39" s="306"/>
      <c r="Q39" s="128" t="str">
        <f>IF('FEN 2016'!$A178&lt;&gt;0,'FEN 2016'!F178, " ")</f>
        <v>Primăria Pînzăreni, r.Fălești</v>
      </c>
      <c r="R39" s="298" t="s">
        <v>1550</v>
      </c>
      <c r="S39" s="298" t="s">
        <v>1387</v>
      </c>
      <c r="T39" s="298" t="s">
        <v>1336</v>
      </c>
      <c r="U39" s="298"/>
      <c r="V39" s="295">
        <f>IF('FEN 2016'!$A178&lt;&gt;0,'FEN 2016'!H178, " ")</f>
        <v>5388712</v>
      </c>
      <c r="W39" s="295">
        <f>IF('FEN 2016'!$A178&lt;&gt;0,'FEN 2016'!G178, " ")</f>
        <v>808306.8</v>
      </c>
      <c r="X39" s="296">
        <f t="shared" si="2"/>
        <v>0.15000000000000002</v>
      </c>
      <c r="Y39" s="295">
        <f>IF('FEN 2016'!$A178&lt;&gt;0,'FEN 2016'!I178, " ")</f>
        <v>4487688</v>
      </c>
      <c r="Z39" s="296">
        <f t="shared" si="3"/>
        <v>0.83279418161519858</v>
      </c>
      <c r="AA39" s="295">
        <f>IF('FEN 2016'!$A178&lt;&gt;0,'FEN 2016'!J178, " ")</f>
        <v>3617168.37</v>
      </c>
      <c r="AB39" s="296">
        <f t="shared" si="4"/>
        <v>0.67124915378665628</v>
      </c>
      <c r="AC39" s="295">
        <f>IF('FEN 2016'!$A178&lt;&gt;0,'FEN 2016'!K178, " ")</f>
        <v>870519.62999999989</v>
      </c>
      <c r="AD39" s="296">
        <f t="shared" si="5"/>
        <v>0.1615450278285423</v>
      </c>
      <c r="AE39" s="295">
        <f>IF('FEN 2016'!$A178&lt;&gt;0,'FEN 2016'!L178, " ")</f>
        <v>901024</v>
      </c>
      <c r="AF39" s="296">
        <f t="shared" si="6"/>
        <v>0.16720581838480142</v>
      </c>
      <c r="AG39" s="296">
        <f t="shared" si="7"/>
        <v>0.82124915378665619</v>
      </c>
      <c r="AH39" s="314" t="s">
        <v>1343</v>
      </c>
      <c r="AI39" s="305"/>
      <c r="AJ39" s="305"/>
      <c r="AK39" s="305"/>
      <c r="AL39" s="305"/>
      <c r="AM39" s="305"/>
      <c r="AN39" s="305"/>
      <c r="AO39" s="305"/>
      <c r="AP39" s="128"/>
      <c r="AQ39" s="128"/>
      <c r="AR39" s="128"/>
      <c r="AS39" s="128"/>
      <c r="AT39" s="128"/>
      <c r="AU39" s="128"/>
      <c r="AV39" s="128"/>
      <c r="AW39" s="128"/>
      <c r="AX39" s="128"/>
      <c r="AY39" s="128"/>
    </row>
    <row r="40" spans="1:51" ht="13.15" customHeight="1">
      <c r="A40" s="128">
        <v>38</v>
      </c>
      <c r="B40" s="128">
        <f>IF('FEN 2016'!$A183&lt;&gt;0,'FEN 2016'!B183, " ")</f>
        <v>2014</v>
      </c>
      <c r="C40" s="128">
        <f>IF('FEN 2016'!$A183&lt;&gt;0,'FEN 2016'!C183, " ")</f>
        <v>2015</v>
      </c>
      <c r="D40" s="301" t="str">
        <f t="shared" si="10"/>
        <v xml:space="preserve"> </v>
      </c>
      <c r="E40" s="301" t="str">
        <f t="shared" si="10"/>
        <v xml:space="preserve"> </v>
      </c>
      <c r="F40" s="301" t="str">
        <f t="shared" si="10"/>
        <v xml:space="preserve"> </v>
      </c>
      <c r="G40" s="301" t="str">
        <f t="shared" si="10"/>
        <v>1</v>
      </c>
      <c r="H40" s="301" t="str">
        <f t="shared" si="10"/>
        <v>1</v>
      </c>
      <c r="I40" s="301" t="str">
        <f t="shared" si="10"/>
        <v xml:space="preserve"> </v>
      </c>
      <c r="J40" s="301" t="str">
        <f t="shared" si="10"/>
        <v xml:space="preserve"> </v>
      </c>
      <c r="K40" s="128" t="str">
        <f t="shared" si="1"/>
        <v>NU</v>
      </c>
      <c r="L40" s="306" t="str">
        <f>IF('FEN 2016'!$A183&lt;&gt;0,'FEN 2016'!E183, " ")</f>
        <v>Alimentarea cu apa potabila si canalizare a populatiei satului Țipala si satului Budai-</v>
      </c>
      <c r="M40" s="308"/>
      <c r="N40" s="308" t="s">
        <v>1344</v>
      </c>
      <c r="O40" s="306" t="s">
        <v>1344</v>
      </c>
      <c r="P40" s="306"/>
      <c r="Q40" s="128" t="str">
        <f>IF('FEN 2016'!$A183&lt;&gt;0,'FEN 2016'!F183, " ")</f>
        <v>Primaria comunei Tipala, r. Ialoveni</v>
      </c>
      <c r="R40" s="298" t="s">
        <v>1451</v>
      </c>
      <c r="S40" s="298" t="s">
        <v>1390</v>
      </c>
      <c r="T40" s="298" t="s">
        <v>1334</v>
      </c>
      <c r="U40" s="298"/>
      <c r="V40" s="295">
        <f>IF('FEN 2016'!$A183&lt;&gt;0,'FEN 2016'!H183, " ")</f>
        <v>5495143</v>
      </c>
      <c r="W40" s="295">
        <f>IF('FEN 2016'!$A183&lt;&gt;0,'FEN 2016'!G183, " ")</f>
        <v>824271.45</v>
      </c>
      <c r="X40" s="296">
        <f t="shared" si="2"/>
        <v>0.15</v>
      </c>
      <c r="Y40" s="295">
        <f>IF('FEN 2016'!$A183&lt;&gt;0,'FEN 2016'!I183, " ")</f>
        <v>2000000</v>
      </c>
      <c r="Z40" s="296">
        <f t="shared" si="3"/>
        <v>0.36395777143561142</v>
      </c>
      <c r="AA40" s="295">
        <f>IF('FEN 2016'!$A183&lt;&gt;0,'FEN 2016'!J183, " ")</f>
        <v>1689699</v>
      </c>
      <c r="AB40" s="296">
        <f t="shared" si="4"/>
        <v>0.30748954121849059</v>
      </c>
      <c r="AC40" s="295">
        <f>IF('FEN 2016'!$A183&lt;&gt;0,'FEN 2016'!K183, " ")</f>
        <v>310301</v>
      </c>
      <c r="AD40" s="296">
        <f t="shared" si="5"/>
        <v>5.6468230217120829E-2</v>
      </c>
      <c r="AE40" s="295">
        <f>IF('FEN 2016'!$A183&lt;&gt;0,'FEN 2016'!L183, " ")</f>
        <v>3495143</v>
      </c>
      <c r="AF40" s="296">
        <f t="shared" si="6"/>
        <v>0.63604222856438863</v>
      </c>
      <c r="AG40" s="296">
        <f t="shared" si="7"/>
        <v>0.45748954121849061</v>
      </c>
      <c r="AH40" s="314" t="s">
        <v>1343</v>
      </c>
      <c r="AI40" s="305"/>
      <c r="AJ40" s="305"/>
      <c r="AK40" s="305"/>
      <c r="AL40" s="305"/>
      <c r="AM40" s="305"/>
      <c r="AN40" s="305"/>
      <c r="AO40" s="305"/>
      <c r="AP40" s="128"/>
      <c r="AQ40" s="128"/>
      <c r="AR40" s="128"/>
      <c r="AS40" s="128"/>
      <c r="AT40" s="128"/>
      <c r="AU40" s="128"/>
      <c r="AV40" s="128"/>
      <c r="AW40" s="128"/>
      <c r="AX40" s="128"/>
      <c r="AY40" s="128"/>
    </row>
    <row r="41" spans="1:51" ht="13.15" customHeight="1">
      <c r="A41" s="128">
        <v>39</v>
      </c>
      <c r="B41" s="128">
        <f>IF('FEN 2016'!$A187&lt;&gt;0,'FEN 2016'!B187, " ")</f>
        <v>2014</v>
      </c>
      <c r="C41" s="128">
        <f>IF('FEN 2016'!$A187&lt;&gt;0,'FEN 2016'!C187, " ")</f>
        <v>2015</v>
      </c>
      <c r="D41" s="301" t="str">
        <f t="shared" si="10"/>
        <v xml:space="preserve"> </v>
      </c>
      <c r="E41" s="301" t="str">
        <f t="shared" si="10"/>
        <v xml:space="preserve"> </v>
      </c>
      <c r="F41" s="301" t="str">
        <f t="shared" si="10"/>
        <v xml:space="preserve"> </v>
      </c>
      <c r="G41" s="301" t="str">
        <f t="shared" si="10"/>
        <v>1</v>
      </c>
      <c r="H41" s="301" t="str">
        <f t="shared" si="10"/>
        <v>1</v>
      </c>
      <c r="I41" s="301" t="str">
        <f t="shared" si="10"/>
        <v xml:space="preserve"> </v>
      </c>
      <c r="J41" s="301" t="str">
        <f t="shared" si="10"/>
        <v xml:space="preserve"> </v>
      </c>
      <c r="K41" s="128" t="str">
        <f t="shared" si="1"/>
        <v>NU</v>
      </c>
      <c r="L41" s="306" t="str">
        <f>IF('FEN 2016'!$A187&lt;&gt;0,'FEN 2016'!E187, " ")</f>
        <v>Constructia retelelor exterioare de canalizare si a statiei de epurare a apelor uzate in sat.Busila, r-nul Ungheni</v>
      </c>
      <c r="M41" s="308"/>
      <c r="N41" s="308"/>
      <c r="O41" s="306" t="s">
        <v>1344</v>
      </c>
      <c r="P41" s="306" t="s">
        <v>1344</v>
      </c>
      <c r="Q41" s="128" t="str">
        <f>IF('FEN 2016'!$A187&lt;&gt;0,'FEN 2016'!F187, " ")</f>
        <v>Primaria sat. Bușila,r-nul Ungheni</v>
      </c>
      <c r="R41" s="298" t="s">
        <v>1630</v>
      </c>
      <c r="S41" s="298" t="s">
        <v>1403</v>
      </c>
      <c r="T41" s="298" t="s">
        <v>1334</v>
      </c>
      <c r="U41" s="298"/>
      <c r="V41" s="295">
        <f>IF('FEN 2016'!$A187&lt;&gt;0,'FEN 2016'!H187, " ")</f>
        <v>4574288</v>
      </c>
      <c r="W41" s="295">
        <f>IF('FEN 2016'!$A187&lt;&gt;0,'FEN 2016'!G187, " ")</f>
        <v>686143.2</v>
      </c>
      <c r="X41" s="296">
        <f t="shared" si="2"/>
        <v>0.15</v>
      </c>
      <c r="Y41" s="295">
        <f>IF('FEN 2016'!$A187&lt;&gt;0,'FEN 2016'!I187, " ")</f>
        <v>2000000</v>
      </c>
      <c r="Z41" s="296">
        <f t="shared" si="3"/>
        <v>0.4372265148149832</v>
      </c>
      <c r="AA41" s="295">
        <f>IF('FEN 2016'!$A187&lt;&gt;0,'FEN 2016'!J187, " ")</f>
        <v>1215936.6200000001</v>
      </c>
      <c r="AB41" s="296">
        <f t="shared" si="4"/>
        <v>0.26581986529925533</v>
      </c>
      <c r="AC41" s="295">
        <f>IF('FEN 2016'!$A187&lt;&gt;0,'FEN 2016'!K187, " ")</f>
        <v>784063.37999999989</v>
      </c>
      <c r="AD41" s="296">
        <f t="shared" si="5"/>
        <v>0.1714066495157279</v>
      </c>
      <c r="AE41" s="295">
        <f>IF('FEN 2016'!$A187&lt;&gt;0,'FEN 2016'!L187, " ")</f>
        <v>2574288</v>
      </c>
      <c r="AF41" s="296">
        <f t="shared" si="6"/>
        <v>0.5627734851850168</v>
      </c>
      <c r="AG41" s="296">
        <f t="shared" si="7"/>
        <v>0.41581986529925535</v>
      </c>
      <c r="AH41" s="314" t="s">
        <v>1343</v>
      </c>
      <c r="AI41" s="305"/>
      <c r="AJ41" s="305"/>
      <c r="AK41" s="305"/>
      <c r="AL41" s="305"/>
      <c r="AM41" s="305"/>
      <c r="AN41" s="305"/>
      <c r="AO41" s="305"/>
      <c r="AP41" s="128"/>
      <c r="AQ41" s="128"/>
      <c r="AR41" s="128"/>
      <c r="AS41" s="128"/>
      <c r="AT41" s="128"/>
      <c r="AU41" s="128"/>
      <c r="AV41" s="128"/>
      <c r="AW41" s="128"/>
      <c r="AX41" s="128"/>
      <c r="AY41" s="128"/>
    </row>
    <row r="42" spans="1:51" ht="13.15" customHeight="1">
      <c r="A42" s="128">
        <v>40</v>
      </c>
      <c r="B42" s="128">
        <f>IF('FEN 2016'!$A191&lt;&gt;0,'FEN 2016'!B191, " ")</f>
        <v>2013</v>
      </c>
      <c r="C42" s="128">
        <f>IF('FEN 2016'!$A191&lt;&gt;0,'FEN 2016'!C191, " ")</f>
        <v>2015</v>
      </c>
      <c r="D42" s="301" t="str">
        <f t="shared" si="10"/>
        <v xml:space="preserve"> </v>
      </c>
      <c r="E42" s="301" t="str">
        <f t="shared" si="10"/>
        <v xml:space="preserve"> </v>
      </c>
      <c r="F42" s="301" t="str">
        <f t="shared" si="10"/>
        <v>1</v>
      </c>
      <c r="G42" s="301" t="str">
        <f t="shared" si="10"/>
        <v>1</v>
      </c>
      <c r="H42" s="301" t="str">
        <f t="shared" si="10"/>
        <v>1</v>
      </c>
      <c r="I42" s="301" t="str">
        <f t="shared" si="10"/>
        <v xml:space="preserve"> </v>
      </c>
      <c r="J42" s="301" t="str">
        <f t="shared" si="10"/>
        <v xml:space="preserve"> </v>
      </c>
      <c r="K42" s="128" t="str">
        <f t="shared" si="1"/>
        <v>NU</v>
      </c>
      <c r="L42" s="306" t="str">
        <f>IF('FEN 2016'!$A191&lt;&gt;0,'FEN 2016'!E191, " ")</f>
        <v xml:space="preserve">Reconstrucţia staţiei de epurare a apelor reziduale din s. Merenii Noi,  r. Anenii Noi, cu utilizarea tehnologiei ZUC- zonelor umede construite </v>
      </c>
      <c r="M42" s="308"/>
      <c r="N42" s="308"/>
      <c r="O42" s="306"/>
      <c r="P42" s="306" t="s">
        <v>1344</v>
      </c>
      <c r="Q42" s="128" t="str">
        <f>IF('FEN 2016'!$A191&lt;&gt;0,'FEN 2016'!F191, " ")</f>
        <v>Primăria Merenii Noi, r.Anenii Noi</v>
      </c>
      <c r="R42" s="298" t="s">
        <v>1415</v>
      </c>
      <c r="S42" s="298" t="s">
        <v>1365</v>
      </c>
      <c r="T42" s="298" t="s">
        <v>1334</v>
      </c>
      <c r="U42" s="298" t="s">
        <v>1339</v>
      </c>
      <c r="V42" s="295">
        <f>IF('FEN 2016'!$A191&lt;&gt;0,'FEN 2016'!H191, " ")</f>
        <v>7070816</v>
      </c>
      <c r="W42" s="295">
        <f>IF('FEN 2016'!$A191&lt;&gt;0,'FEN 2016'!G191, " ")</f>
        <v>1060622.3999999999</v>
      </c>
      <c r="X42" s="296">
        <f t="shared" si="2"/>
        <v>0.15</v>
      </c>
      <c r="Y42" s="295">
        <f>IF('FEN 2016'!$A191&lt;&gt;0,'FEN 2016'!I191, " ")</f>
        <v>1500000</v>
      </c>
      <c r="Z42" s="296">
        <f t="shared" si="3"/>
        <v>0.21213958898096061</v>
      </c>
      <c r="AA42" s="295">
        <f>IF('FEN 2016'!$A191&lt;&gt;0,'FEN 2016'!J191, " ")</f>
        <v>499999.95</v>
      </c>
      <c r="AB42" s="296">
        <f t="shared" si="4"/>
        <v>7.0713189255667233E-2</v>
      </c>
      <c r="AC42" s="295">
        <f>IF('FEN 2016'!$A191&lt;&gt;0,'FEN 2016'!K191, " ")</f>
        <v>1000000.05</v>
      </c>
      <c r="AD42" s="296">
        <f t="shared" si="5"/>
        <v>0.14142639972529339</v>
      </c>
      <c r="AE42" s="295">
        <f>IF('FEN 2016'!$A191&lt;&gt;0,'FEN 2016'!L191, " ")</f>
        <v>5570816</v>
      </c>
      <c r="AF42" s="296">
        <f t="shared" si="6"/>
        <v>0.78786041101903936</v>
      </c>
      <c r="AG42" s="296">
        <f t="shared" si="7"/>
        <v>0.22071318925566721</v>
      </c>
      <c r="AH42" s="314" t="s">
        <v>1343</v>
      </c>
      <c r="AI42" s="305"/>
      <c r="AJ42" s="305"/>
      <c r="AK42" s="305"/>
      <c r="AL42" s="305"/>
      <c r="AM42" s="305"/>
      <c r="AN42" s="305"/>
      <c r="AO42" s="305"/>
      <c r="AP42" s="128"/>
      <c r="AQ42" s="128"/>
      <c r="AR42" s="128"/>
      <c r="AS42" s="128"/>
      <c r="AT42" s="128"/>
      <c r="AU42" s="128"/>
      <c r="AV42" s="128"/>
      <c r="AW42" s="128"/>
      <c r="AX42" s="128"/>
      <c r="AY42" s="128"/>
    </row>
    <row r="43" spans="1:51" ht="13.15" customHeight="1">
      <c r="A43" s="128">
        <v>41</v>
      </c>
      <c r="B43" s="128">
        <f>IF('FEN 2016'!$A195&lt;&gt;0,'FEN 2016'!B195, " ")</f>
        <v>2012</v>
      </c>
      <c r="C43" s="128">
        <f>IF('FEN 2016'!$A195&lt;&gt;0,'FEN 2016'!C195, " ")</f>
        <v>2015</v>
      </c>
      <c r="D43" s="301" t="str">
        <f t="shared" ref="D43:J52" si="11">IF(AND($B43&gt;=D$2-$C43+$B43,$C43&lt;=D$2+$C43-$B43),"1"," ")</f>
        <v xml:space="preserve"> </v>
      </c>
      <c r="E43" s="301" t="str">
        <f t="shared" si="11"/>
        <v>1</v>
      </c>
      <c r="F43" s="301" t="str">
        <f t="shared" si="11"/>
        <v>1</v>
      </c>
      <c r="G43" s="301" t="str">
        <f t="shared" si="11"/>
        <v>1</v>
      </c>
      <c r="H43" s="301" t="str">
        <f t="shared" si="11"/>
        <v>1</v>
      </c>
      <c r="I43" s="301" t="str">
        <f t="shared" si="11"/>
        <v xml:space="preserve"> </v>
      </c>
      <c r="J43" s="301" t="str">
        <f t="shared" si="11"/>
        <v xml:space="preserve"> </v>
      </c>
      <c r="K43" s="128" t="str">
        <f t="shared" si="1"/>
        <v>NU</v>
      </c>
      <c r="L43" s="306" t="str">
        <f>IF('FEN 2016'!$A195&lt;&gt;0,'FEN 2016'!E195, " ")</f>
        <v>Alimentarea cu apă a unor sectoare din comuna Trușeni -</v>
      </c>
      <c r="M43" s="308"/>
      <c r="N43" s="308" t="s">
        <v>1344</v>
      </c>
      <c r="O43" s="306"/>
      <c r="P43" s="306"/>
      <c r="Q43" s="128" t="str">
        <f>IF('FEN 2016'!$A195&lt;&gt;0,'FEN 2016'!F195, " ")</f>
        <v>Primăria Trușeni, mun.Chișinău</v>
      </c>
      <c r="R43" s="298" t="s">
        <v>1577</v>
      </c>
      <c r="S43" s="298" t="s">
        <v>1405</v>
      </c>
      <c r="T43" s="298" t="s">
        <v>1340</v>
      </c>
      <c r="U43" s="298" t="s">
        <v>1339</v>
      </c>
      <c r="V43" s="295">
        <f>IF('FEN 2016'!$A195&lt;&gt;0,'FEN 2016'!H195, " ")</f>
        <v>3980540</v>
      </c>
      <c r="W43" s="295">
        <f>IF('FEN 2016'!$A195&lt;&gt;0,'FEN 2016'!G195, " ")</f>
        <v>597081</v>
      </c>
      <c r="X43" s="296">
        <f t="shared" si="2"/>
        <v>0.15</v>
      </c>
      <c r="Y43" s="295">
        <f>IF('FEN 2016'!$A195&lt;&gt;0,'FEN 2016'!I195, " ")</f>
        <v>3556972</v>
      </c>
      <c r="Z43" s="296">
        <f t="shared" si="3"/>
        <v>0.893590316891678</v>
      </c>
      <c r="AA43" s="295">
        <f>IF('FEN 2016'!$A195&lt;&gt;0,'FEN 2016'!J195, " ")</f>
        <v>3144624</v>
      </c>
      <c r="AB43" s="296">
        <f t="shared" si="4"/>
        <v>0.78999934682229045</v>
      </c>
      <c r="AC43" s="295">
        <f>IF('FEN 2016'!$A195&lt;&gt;0,'FEN 2016'!K195, " ")</f>
        <v>412348</v>
      </c>
      <c r="AD43" s="296">
        <f t="shared" si="5"/>
        <v>0.10359097006938757</v>
      </c>
      <c r="AE43" s="295">
        <f>IF('FEN 2016'!$A195&lt;&gt;0,'FEN 2016'!L195, " ")</f>
        <v>423568</v>
      </c>
      <c r="AF43" s="296">
        <f t="shared" si="6"/>
        <v>0.10640968310832198</v>
      </c>
      <c r="AG43" s="296">
        <f t="shared" si="7"/>
        <v>0.93999934682229047</v>
      </c>
      <c r="AH43" s="314" t="s">
        <v>1343</v>
      </c>
      <c r="AI43" s="305"/>
      <c r="AJ43" s="305"/>
      <c r="AK43" s="305"/>
      <c r="AL43" s="305"/>
      <c r="AM43" s="305"/>
      <c r="AN43" s="305"/>
      <c r="AO43" s="305"/>
      <c r="AP43" s="128"/>
      <c r="AQ43" s="128"/>
      <c r="AR43" s="128"/>
      <c r="AS43" s="128"/>
      <c r="AT43" s="128"/>
      <c r="AU43" s="128"/>
      <c r="AV43" s="128"/>
      <c r="AW43" s="128"/>
      <c r="AX43" s="128"/>
      <c r="AY43" s="128"/>
    </row>
    <row r="44" spans="1:51" ht="13.15" customHeight="1">
      <c r="A44" s="128">
        <v>42</v>
      </c>
      <c r="B44" s="128">
        <f>IF('FEN 2016'!$A201&lt;&gt;0,'FEN 2016'!B201, " ")</f>
        <v>2014</v>
      </c>
      <c r="C44" s="128">
        <f>IF('FEN 2016'!$A201&lt;&gt;0,'FEN 2016'!C201, " ")</f>
        <v>2015</v>
      </c>
      <c r="D44" s="301" t="str">
        <f t="shared" si="11"/>
        <v xml:space="preserve"> </v>
      </c>
      <c r="E44" s="301" t="str">
        <f t="shared" si="11"/>
        <v xml:space="preserve"> </v>
      </c>
      <c r="F44" s="301" t="str">
        <f t="shared" si="11"/>
        <v xml:space="preserve"> </v>
      </c>
      <c r="G44" s="301" t="str">
        <f t="shared" si="11"/>
        <v>1</v>
      </c>
      <c r="H44" s="301" t="str">
        <f t="shared" si="11"/>
        <v>1</v>
      </c>
      <c r="I44" s="301" t="str">
        <f t="shared" si="11"/>
        <v xml:space="preserve"> </v>
      </c>
      <c r="J44" s="301" t="str">
        <f t="shared" si="11"/>
        <v xml:space="preserve"> </v>
      </c>
      <c r="K44" s="128" t="str">
        <f t="shared" si="1"/>
        <v>DA</v>
      </c>
      <c r="L44" s="306" t="str">
        <f>IF('FEN 2016'!$A201&lt;&gt;0,'FEN 2016'!E201, " ")</f>
        <v xml:space="preserve">Alimentarea cu apă potabilă a  s. Răspopeni, r. Şoldăneşti - </v>
      </c>
      <c r="M44" s="308"/>
      <c r="N44" s="308" t="s">
        <v>1344</v>
      </c>
      <c r="O44" s="306"/>
      <c r="P44" s="306"/>
      <c r="Q44" s="128" t="str">
        <f>IF('FEN 2016'!$A201&lt;&gt;0,'FEN 2016'!F201, " ")</f>
        <v>Primăria s. Răspopeni,  r. Şoldăneşti</v>
      </c>
      <c r="R44" s="298" t="s">
        <v>1614</v>
      </c>
      <c r="S44" s="298" t="s">
        <v>1397</v>
      </c>
      <c r="T44" s="298" t="s">
        <v>1334</v>
      </c>
      <c r="U44" s="298" t="s">
        <v>1339</v>
      </c>
      <c r="V44" s="295">
        <f>IF('FEN 2016'!$A201&lt;&gt;0,'FEN 2016'!H201, " ")</f>
        <v>2558971</v>
      </c>
      <c r="W44" s="295">
        <f>IF('FEN 2016'!$A201&lt;&gt;0,'FEN 2016'!G201, " ")</f>
        <v>383845.65</v>
      </c>
      <c r="X44" s="296">
        <f t="shared" si="2"/>
        <v>0.15000000000000002</v>
      </c>
      <c r="Y44" s="295">
        <f>IF('FEN 2016'!$A201&lt;&gt;0,'FEN 2016'!I201, " ")</f>
        <v>2372107</v>
      </c>
      <c r="Z44" s="296">
        <f t="shared" si="3"/>
        <v>0.92697689813600859</v>
      </c>
      <c r="AA44" s="295">
        <f>IF('FEN 2016'!$A201&lt;&gt;0,'FEN 2016'!J201, " ")</f>
        <v>2284209.21</v>
      </c>
      <c r="AB44" s="296">
        <f t="shared" si="4"/>
        <v>0.89262801727725716</v>
      </c>
      <c r="AC44" s="295">
        <f>IF('FEN 2016'!$A201&lt;&gt;0,'FEN 2016'!K201, " ")</f>
        <v>87897.790000000037</v>
      </c>
      <c r="AD44" s="296">
        <f t="shared" si="5"/>
        <v>3.4348880858751443E-2</v>
      </c>
      <c r="AE44" s="295">
        <f>IF('FEN 2016'!$A201&lt;&gt;0,'FEN 2016'!L201, " ")</f>
        <v>186864</v>
      </c>
      <c r="AF44" s="296">
        <f t="shared" si="6"/>
        <v>7.3023101863991427E-2</v>
      </c>
      <c r="AG44" s="296">
        <f t="shared" si="7"/>
        <v>1.0426280172772571</v>
      </c>
      <c r="AH44" s="314" t="s">
        <v>1343</v>
      </c>
      <c r="AI44" s="305"/>
      <c r="AJ44" s="305"/>
      <c r="AK44" s="305"/>
      <c r="AL44" s="305"/>
      <c r="AM44" s="305"/>
      <c r="AN44" s="305"/>
      <c r="AO44" s="305"/>
      <c r="AP44" s="128"/>
      <c r="AQ44" s="128"/>
      <c r="AR44" s="128"/>
      <c r="AS44" s="128"/>
      <c r="AT44" s="128"/>
      <c r="AU44" s="128"/>
      <c r="AV44" s="128"/>
      <c r="AW44" s="128"/>
      <c r="AX44" s="128"/>
      <c r="AY44" s="128"/>
    </row>
    <row r="45" spans="1:51" ht="13.15" customHeight="1">
      <c r="A45" s="128">
        <v>43</v>
      </c>
      <c r="B45" s="128">
        <f>IF('FEN 2016'!$A204&lt;&gt;0,'FEN 2016'!B204, " ")</f>
        <v>2013</v>
      </c>
      <c r="C45" s="128">
        <f>IF('FEN 2016'!$A204&lt;&gt;0,'FEN 2016'!C204, " ")</f>
        <v>2015</v>
      </c>
      <c r="D45" s="301" t="str">
        <f t="shared" si="11"/>
        <v xml:space="preserve"> </v>
      </c>
      <c r="E45" s="301" t="str">
        <f t="shared" si="11"/>
        <v xml:space="preserve"> </v>
      </c>
      <c r="F45" s="301" t="str">
        <f t="shared" si="11"/>
        <v>1</v>
      </c>
      <c r="G45" s="301" t="str">
        <f t="shared" si="11"/>
        <v>1</v>
      </c>
      <c r="H45" s="301" t="str">
        <f t="shared" si="11"/>
        <v>1</v>
      </c>
      <c r="I45" s="301" t="str">
        <f t="shared" si="11"/>
        <v xml:space="preserve"> </v>
      </c>
      <c r="J45" s="301" t="str">
        <f t="shared" si="11"/>
        <v xml:space="preserve"> </v>
      </c>
      <c r="K45" s="128" t="str">
        <f t="shared" si="1"/>
        <v>NU</v>
      </c>
      <c r="L45" s="306" t="str">
        <f>IF('FEN 2016'!$A204&lt;&gt;0,'FEN 2016'!E204, " ")</f>
        <v xml:space="preserve">Alimentarea cu apa si canalizare in sat. Chiperceni, r-nul Orhei </v>
      </c>
      <c r="M45" s="308"/>
      <c r="N45" s="308" t="s">
        <v>1344</v>
      </c>
      <c r="O45" s="308" t="s">
        <v>1344</v>
      </c>
      <c r="P45" s="306"/>
      <c r="Q45" s="128" t="str">
        <f>IF('FEN 2016'!$A204&lt;&gt;0,'FEN 2016'!F204, " ")</f>
        <v xml:space="preserve">Primaria comunei Chiperceni,r-nul Orhei </v>
      </c>
      <c r="R45" s="298" t="s">
        <v>1461</v>
      </c>
      <c r="S45" s="298" t="s">
        <v>1393</v>
      </c>
      <c r="T45" s="298" t="s">
        <v>1334</v>
      </c>
      <c r="U45" s="298" t="s">
        <v>1339</v>
      </c>
      <c r="V45" s="295">
        <f>IF('FEN 2016'!$A204&lt;&gt;0,'FEN 2016'!H204, " ")</f>
        <v>8605460</v>
      </c>
      <c r="W45" s="295">
        <f>IF('FEN 2016'!$A204&lt;&gt;0,'FEN 2016'!G204, " ")</f>
        <v>1290819</v>
      </c>
      <c r="X45" s="296">
        <f t="shared" si="2"/>
        <v>0.15</v>
      </c>
      <c r="Y45" s="295">
        <f>IF('FEN 2016'!$A204&lt;&gt;0,'FEN 2016'!I204, " ")</f>
        <v>3500000</v>
      </c>
      <c r="Z45" s="296">
        <f t="shared" si="3"/>
        <v>0.40671852521538648</v>
      </c>
      <c r="AA45" s="295">
        <f>IF('FEN 2016'!$A204&lt;&gt;0,'FEN 2016'!J204, " ")</f>
        <v>3299880.24</v>
      </c>
      <c r="AB45" s="296">
        <f t="shared" si="4"/>
        <v>0.38346354988577025</v>
      </c>
      <c r="AC45" s="295">
        <f>IF('FEN 2016'!$A204&lt;&gt;0,'FEN 2016'!K204, " ")</f>
        <v>200119.75999999978</v>
      </c>
      <c r="AD45" s="296">
        <f t="shared" si="5"/>
        <v>2.3254975329616286E-2</v>
      </c>
      <c r="AE45" s="295">
        <f>IF('FEN 2016'!$A204&lt;&gt;0,'FEN 2016'!L204, " ")</f>
        <v>5105460</v>
      </c>
      <c r="AF45" s="296">
        <f t="shared" si="6"/>
        <v>0.59328147478461346</v>
      </c>
      <c r="AG45" s="296">
        <f t="shared" si="7"/>
        <v>0.53346354988577027</v>
      </c>
      <c r="AH45" s="314" t="s">
        <v>1343</v>
      </c>
      <c r="AI45" s="305"/>
      <c r="AJ45" s="305"/>
      <c r="AK45" s="305"/>
      <c r="AL45" s="305"/>
      <c r="AM45" s="305"/>
      <c r="AN45" s="305"/>
      <c r="AO45" s="305"/>
      <c r="AP45" s="128"/>
      <c r="AQ45" s="128"/>
      <c r="AR45" s="128"/>
      <c r="AS45" s="128"/>
      <c r="AT45" s="128"/>
      <c r="AU45" s="128"/>
      <c r="AV45" s="128"/>
      <c r="AW45" s="128"/>
      <c r="AX45" s="128"/>
      <c r="AY45" s="128"/>
    </row>
    <row r="46" spans="1:51" ht="13.15" customHeight="1">
      <c r="A46" s="128">
        <v>44</v>
      </c>
      <c r="B46" s="128">
        <f>IF('FEN 2016'!$A209&lt;&gt;0,'FEN 2016'!B209, " ")</f>
        <v>2014</v>
      </c>
      <c r="C46" s="128">
        <f>IF('FEN 2016'!$A209&lt;&gt;0,'FEN 2016'!C209, " ")</f>
        <v>2015</v>
      </c>
      <c r="D46" s="301" t="str">
        <f t="shared" si="11"/>
        <v xml:space="preserve"> </v>
      </c>
      <c r="E46" s="301" t="str">
        <f t="shared" si="11"/>
        <v xml:space="preserve"> </v>
      </c>
      <c r="F46" s="301" t="str">
        <f t="shared" si="11"/>
        <v xml:space="preserve"> </v>
      </c>
      <c r="G46" s="301" t="str">
        <f t="shared" si="11"/>
        <v>1</v>
      </c>
      <c r="H46" s="301" t="str">
        <f t="shared" si="11"/>
        <v>1</v>
      </c>
      <c r="I46" s="301" t="str">
        <f t="shared" si="11"/>
        <v xml:space="preserve"> </v>
      </c>
      <c r="J46" s="301" t="str">
        <f t="shared" si="11"/>
        <v xml:space="preserve"> </v>
      </c>
      <c r="K46" s="128" t="str">
        <f t="shared" si="1"/>
        <v>DA</v>
      </c>
      <c r="L46" s="306" t="str">
        <f>IF('FEN 2016'!$A209&lt;&gt;0,'FEN 2016'!E209, " ")</f>
        <v xml:space="preserve">Construcţia turnului de apă în s. Iezărenii Vechi, r. Sîngerei  </v>
      </c>
      <c r="M46" s="308"/>
      <c r="N46" s="308" t="s">
        <v>1344</v>
      </c>
      <c r="O46" s="306"/>
      <c r="P46" s="306"/>
      <c r="Q46" s="128" t="str">
        <f>IF('FEN 2016'!$A209&lt;&gt;0,'FEN 2016'!F209, " ")</f>
        <v>Primăria Iezărenii Vechi, r Sîngerei</v>
      </c>
      <c r="R46" s="298" t="s">
        <v>1608</v>
      </c>
      <c r="S46" s="298" t="s">
        <v>1396</v>
      </c>
      <c r="T46" s="298" t="s">
        <v>1336</v>
      </c>
      <c r="U46" s="298" t="s">
        <v>1339</v>
      </c>
      <c r="V46" s="295">
        <f>IF('FEN 2016'!$A209&lt;&gt;0,'FEN 2016'!H209, " ")</f>
        <v>1060357</v>
      </c>
      <c r="W46" s="295">
        <f>IF('FEN 2016'!$A209&lt;&gt;0,'FEN 2016'!G209, " ")</f>
        <v>159053.54999999999</v>
      </c>
      <c r="X46" s="296">
        <f t="shared" si="2"/>
        <v>0.15</v>
      </c>
      <c r="Y46" s="295">
        <f>IF('FEN 2016'!$A209&lt;&gt;0,'FEN 2016'!I209, " ")</f>
        <v>1067826</v>
      </c>
      <c r="Z46" s="296">
        <f t="shared" si="3"/>
        <v>1.0070438540981952</v>
      </c>
      <c r="AA46" s="295">
        <f>IF('FEN 2016'!$A209&lt;&gt;0,'FEN 2016'!J209, " ")</f>
        <v>961525.3</v>
      </c>
      <c r="AB46" s="296">
        <f t="shared" si="4"/>
        <v>0.90679393826796073</v>
      </c>
      <c r="AC46" s="295">
        <f>IF('FEN 2016'!$A209&lt;&gt;0,'FEN 2016'!K209, " ")</f>
        <v>106300.69999999995</v>
      </c>
      <c r="AD46" s="296">
        <f t="shared" si="5"/>
        <v>0.10024991583023449</v>
      </c>
      <c r="AE46" s="295">
        <f>IF('FEN 2016'!$A209&lt;&gt;0,'FEN 2016'!L209, " ")</f>
        <v>-7469</v>
      </c>
      <c r="AF46" s="296">
        <f t="shared" si="6"/>
        <v>-7.0438540981952302E-3</v>
      </c>
      <c r="AG46" s="296">
        <f t="shared" si="7"/>
        <v>1.0567939382679608</v>
      </c>
      <c r="AH46" s="314" t="s">
        <v>1343</v>
      </c>
      <c r="AI46" s="305"/>
      <c r="AJ46" s="305"/>
      <c r="AK46" s="305"/>
      <c r="AL46" s="305"/>
      <c r="AM46" s="305"/>
      <c r="AN46" s="305"/>
      <c r="AO46" s="305"/>
      <c r="AP46" s="128"/>
      <c r="AQ46" s="128"/>
      <c r="AR46" s="128"/>
      <c r="AS46" s="128"/>
      <c r="AT46" s="128"/>
      <c r="AU46" s="128"/>
      <c r="AV46" s="128"/>
      <c r="AW46" s="128"/>
      <c r="AX46" s="128"/>
      <c r="AY46" s="128"/>
    </row>
    <row r="47" spans="1:51" ht="13.15" customHeight="1">
      <c r="A47" s="128">
        <v>45</v>
      </c>
      <c r="B47" s="128">
        <f>IF('FEN 2016'!$A213&lt;&gt;0,'FEN 2016'!B213, " ")</f>
        <v>2014</v>
      </c>
      <c r="C47" s="128">
        <f>IF('FEN 2016'!$A213&lt;&gt;0,'FEN 2016'!C213, " ")</f>
        <v>2015</v>
      </c>
      <c r="D47" s="301" t="str">
        <f t="shared" si="11"/>
        <v xml:space="preserve"> </v>
      </c>
      <c r="E47" s="301" t="str">
        <f t="shared" si="11"/>
        <v xml:space="preserve"> </v>
      </c>
      <c r="F47" s="301" t="str">
        <f t="shared" si="11"/>
        <v xml:space="preserve"> </v>
      </c>
      <c r="G47" s="301" t="str">
        <f t="shared" si="11"/>
        <v>1</v>
      </c>
      <c r="H47" s="301" t="str">
        <f t="shared" si="11"/>
        <v>1</v>
      </c>
      <c r="I47" s="301" t="str">
        <f t="shared" si="11"/>
        <v xml:space="preserve"> </v>
      </c>
      <c r="J47" s="301" t="str">
        <f t="shared" si="11"/>
        <v xml:space="preserve"> </v>
      </c>
      <c r="K47" s="128" t="str">
        <f t="shared" si="1"/>
        <v>NU</v>
      </c>
      <c r="L47" s="306" t="str">
        <f>IF('FEN 2016'!$A213&lt;&gt;0,'FEN 2016'!E213, " ")</f>
        <v xml:space="preserve">Construcția rețelei de alimentare cu apă în s. Gaidar </v>
      </c>
      <c r="M47" s="308"/>
      <c r="N47" s="308" t="s">
        <v>1344</v>
      </c>
      <c r="O47" s="306"/>
      <c r="P47" s="306"/>
      <c r="Q47" s="128" t="str">
        <f>IF('FEN 2016'!$A213&lt;&gt;0,'FEN 2016'!F213, " ")</f>
        <v>Primăria Gaidar, r. Ceadîr  - Lunga</v>
      </c>
      <c r="R47" s="298" t="s">
        <v>1488</v>
      </c>
      <c r="S47" s="298" t="s">
        <v>1360</v>
      </c>
      <c r="T47" s="298" t="s">
        <v>1360</v>
      </c>
      <c r="U47" s="298"/>
      <c r="V47" s="295">
        <f>IF('FEN 2016'!$A213&lt;&gt;0,'FEN 2016'!H213, " ")</f>
        <v>4901345</v>
      </c>
      <c r="W47" s="295">
        <f>IF('FEN 2016'!$A213&lt;&gt;0,'FEN 2016'!G213, " ")</f>
        <v>735201.75</v>
      </c>
      <c r="X47" s="296">
        <f t="shared" si="2"/>
        <v>0.15</v>
      </c>
      <c r="Y47" s="295">
        <f>IF('FEN 2016'!$A213&lt;&gt;0,'FEN 2016'!I213, " ")</f>
        <v>3000000</v>
      </c>
      <c r="Z47" s="296">
        <f t="shared" si="3"/>
        <v>0.61207688909880864</v>
      </c>
      <c r="AA47" s="295">
        <f>IF('FEN 2016'!$A213&lt;&gt;0,'FEN 2016'!J213, " ")</f>
        <v>3000000</v>
      </c>
      <c r="AB47" s="296">
        <f t="shared" si="4"/>
        <v>0.61207688909880864</v>
      </c>
      <c r="AC47" s="295">
        <f>IF('FEN 2016'!$A213&lt;&gt;0,'FEN 2016'!K213, " ")</f>
        <v>0</v>
      </c>
      <c r="AD47" s="296">
        <f t="shared" si="5"/>
        <v>0</v>
      </c>
      <c r="AE47" s="295">
        <f>IF('FEN 2016'!$A213&lt;&gt;0,'FEN 2016'!L213, " ")</f>
        <v>1901345</v>
      </c>
      <c r="AF47" s="296">
        <f t="shared" si="6"/>
        <v>0.38792311090119141</v>
      </c>
      <c r="AG47" s="296">
        <f t="shared" si="7"/>
        <v>0.76207688909880855</v>
      </c>
      <c r="AH47" s="314" t="s">
        <v>1343</v>
      </c>
      <c r="AI47" s="305"/>
      <c r="AJ47" s="305"/>
      <c r="AK47" s="305"/>
      <c r="AL47" s="305"/>
      <c r="AM47" s="305"/>
      <c r="AN47" s="305"/>
      <c r="AO47" s="305"/>
      <c r="AP47" s="128"/>
      <c r="AQ47" s="128"/>
      <c r="AR47" s="128"/>
      <c r="AS47" s="128"/>
      <c r="AT47" s="128"/>
      <c r="AU47" s="128"/>
      <c r="AV47" s="128"/>
      <c r="AW47" s="128"/>
      <c r="AX47" s="128"/>
      <c r="AY47" s="128"/>
    </row>
    <row r="48" spans="1:51" ht="13.15" customHeight="1">
      <c r="A48" s="128">
        <v>46</v>
      </c>
      <c r="B48" s="128">
        <f>IF('FEN 2016'!$A218&lt;&gt;0,'FEN 2016'!B218, " ")</f>
        <v>2014</v>
      </c>
      <c r="C48" s="128">
        <f>IF('FEN 2016'!$A218&lt;&gt;0,'FEN 2016'!C218, " ")</f>
        <v>2015</v>
      </c>
      <c r="D48" s="301" t="str">
        <f t="shared" si="11"/>
        <v xml:space="preserve"> </v>
      </c>
      <c r="E48" s="301" t="str">
        <f t="shared" si="11"/>
        <v xml:space="preserve"> </v>
      </c>
      <c r="F48" s="301" t="str">
        <f t="shared" si="11"/>
        <v xml:space="preserve"> </v>
      </c>
      <c r="G48" s="301" t="str">
        <f t="shared" si="11"/>
        <v>1</v>
      </c>
      <c r="H48" s="301" t="str">
        <f t="shared" si="11"/>
        <v>1</v>
      </c>
      <c r="I48" s="301" t="str">
        <f t="shared" si="11"/>
        <v xml:space="preserve"> </v>
      </c>
      <c r="J48" s="301" t="str">
        <f t="shared" si="11"/>
        <v xml:space="preserve"> </v>
      </c>
      <c r="K48" s="128" t="str">
        <f t="shared" si="1"/>
        <v>NU</v>
      </c>
      <c r="L48" s="306" t="str">
        <f>IF('FEN 2016'!$A218&lt;&gt;0,'FEN 2016'!E218, " ")</f>
        <v>Construcția fîntînii arteziene a turnului de apă și rețelelor de distribuire  cu o lungime de 10 km în satul s.Lărguța</v>
      </c>
      <c r="M48" s="308" t="s">
        <v>1344</v>
      </c>
      <c r="N48" s="308" t="s">
        <v>1344</v>
      </c>
      <c r="O48" s="306"/>
      <c r="P48" s="306"/>
      <c r="Q48" s="128" t="str">
        <f>IF('FEN 2016'!$A218&lt;&gt;0,'FEN 2016'!F218, " ")</f>
        <v>Primăria Lărguța, r Cantemir</v>
      </c>
      <c r="R48" s="298" t="s">
        <v>1526</v>
      </c>
      <c r="S48" s="298" t="s">
        <v>1333</v>
      </c>
      <c r="T48" s="298" t="s">
        <v>1352</v>
      </c>
      <c r="U48" s="298"/>
      <c r="V48" s="295">
        <f>IF('FEN 2016'!$A218&lt;&gt;0,'FEN 2016'!H218, " ")</f>
        <v>3354010</v>
      </c>
      <c r="W48" s="295">
        <f>IF('FEN 2016'!$A218&lt;&gt;0,'FEN 2016'!G218, " ")</f>
        <v>503101.5</v>
      </c>
      <c r="X48" s="296">
        <f t="shared" si="2"/>
        <v>0.15</v>
      </c>
      <c r="Y48" s="295">
        <f>IF('FEN 2016'!$A218&lt;&gt;0,'FEN 2016'!I218, " ")</f>
        <v>1500000</v>
      </c>
      <c r="Z48" s="296">
        <f t="shared" si="3"/>
        <v>0.44722585800280856</v>
      </c>
      <c r="AA48" s="295">
        <f>IF('FEN 2016'!$A218&lt;&gt;0,'FEN 2016'!J218, " ")</f>
        <v>972143.65</v>
      </c>
      <c r="AB48" s="296">
        <f t="shared" si="4"/>
        <v>0.28984518531548803</v>
      </c>
      <c r="AC48" s="295">
        <f>IF('FEN 2016'!$A218&lt;&gt;0,'FEN 2016'!K218, " ")</f>
        <v>527856.35</v>
      </c>
      <c r="AD48" s="296">
        <f t="shared" si="5"/>
        <v>0.15738067268732053</v>
      </c>
      <c r="AE48" s="295">
        <f>IF('FEN 2016'!$A218&lt;&gt;0,'FEN 2016'!L218, " ")</f>
        <v>1854010</v>
      </c>
      <c r="AF48" s="296">
        <f t="shared" si="6"/>
        <v>0.55277414199719144</v>
      </c>
      <c r="AG48" s="296">
        <f t="shared" si="7"/>
        <v>0.439845185315488</v>
      </c>
      <c r="AH48" s="314" t="s">
        <v>1343</v>
      </c>
      <c r="AI48" s="305"/>
      <c r="AJ48" s="305"/>
      <c r="AK48" s="305"/>
      <c r="AL48" s="305"/>
      <c r="AM48" s="305"/>
      <c r="AN48" s="305"/>
      <c r="AO48" s="305"/>
      <c r="AP48" s="128"/>
      <c r="AQ48" s="128"/>
      <c r="AR48" s="128"/>
      <c r="AS48" s="128"/>
      <c r="AT48" s="128"/>
      <c r="AU48" s="128"/>
      <c r="AV48" s="128"/>
      <c r="AW48" s="128"/>
      <c r="AX48" s="128"/>
      <c r="AY48" s="128"/>
    </row>
    <row r="49" spans="1:51" ht="13.15" customHeight="1">
      <c r="A49" s="128">
        <v>47</v>
      </c>
      <c r="B49" s="128">
        <f>IF('FEN 2016'!$A222&lt;&gt;0,'FEN 2016'!B222, " ")</f>
        <v>2015</v>
      </c>
      <c r="C49" s="128">
        <f>IF('FEN 2016'!$A222&lt;&gt;0,'FEN 2016'!C222, " ")</f>
        <v>2015</v>
      </c>
      <c r="D49" s="301" t="str">
        <f t="shared" si="11"/>
        <v xml:space="preserve"> </v>
      </c>
      <c r="E49" s="301" t="str">
        <f t="shared" si="11"/>
        <v xml:space="preserve"> </v>
      </c>
      <c r="F49" s="301" t="str">
        <f t="shared" si="11"/>
        <v xml:space="preserve"> </v>
      </c>
      <c r="G49" s="301" t="str">
        <f t="shared" si="11"/>
        <v xml:space="preserve"> </v>
      </c>
      <c r="H49" s="301" t="str">
        <f t="shared" si="11"/>
        <v>1</v>
      </c>
      <c r="I49" s="301" t="str">
        <f t="shared" si="11"/>
        <v xml:space="preserve"> </v>
      </c>
      <c r="J49" s="301" t="str">
        <f t="shared" si="11"/>
        <v xml:space="preserve"> </v>
      </c>
      <c r="K49" s="128" t="str">
        <f t="shared" si="1"/>
        <v>NU</v>
      </c>
      <c r="L49" s="306" t="str">
        <f>IF('FEN 2016'!$A222&lt;&gt;0,'FEN 2016'!E222, " ")</f>
        <v xml:space="preserve">Aprovizionarea cu apă, construcția unei porțiuni de canalizare și conectarea la stația de epurare  - </v>
      </c>
      <c r="M49" s="308"/>
      <c r="N49" s="308"/>
      <c r="O49" s="308" t="s">
        <v>1344</v>
      </c>
      <c r="P49" s="306"/>
      <c r="Q49" s="128" t="str">
        <f>IF('FEN 2016'!$A222&lt;&gt;0,'FEN 2016'!F222, " ")</f>
        <v xml:space="preserve">Primăria Tudora, r. Ștefan Vodă </v>
      </c>
      <c r="R49" s="298" t="s">
        <v>1478</v>
      </c>
      <c r="S49" s="298" t="s">
        <v>1399</v>
      </c>
      <c r="T49" s="298" t="s">
        <v>1352</v>
      </c>
      <c r="U49" s="298"/>
      <c r="V49" s="295">
        <f>IF('FEN 2016'!$A222&lt;&gt;0,'FEN 2016'!H222, " ")</f>
        <v>712110</v>
      </c>
      <c r="W49" s="295">
        <f>IF('FEN 2016'!$A222&lt;&gt;0,'FEN 2016'!G222, " ")</f>
        <v>106816.5</v>
      </c>
      <c r="X49" s="296">
        <f t="shared" si="2"/>
        <v>0.15</v>
      </c>
      <c r="Y49" s="295">
        <f>IF('FEN 2016'!$A222&lt;&gt;0,'FEN 2016'!I222, " ")</f>
        <v>605290</v>
      </c>
      <c r="Z49" s="296">
        <f t="shared" si="3"/>
        <v>0.84999508502899834</v>
      </c>
      <c r="AA49" s="295">
        <f>IF('FEN 2016'!$A222&lt;&gt;0,'FEN 2016'!J222, " ")</f>
        <v>0</v>
      </c>
      <c r="AB49" s="296">
        <f t="shared" si="4"/>
        <v>0</v>
      </c>
      <c r="AC49" s="295">
        <f>IF('FEN 2016'!$A222&lt;&gt;0,'FEN 2016'!K222, " ")</f>
        <v>605290</v>
      </c>
      <c r="AD49" s="296">
        <f t="shared" si="5"/>
        <v>0.84999508502899834</v>
      </c>
      <c r="AE49" s="295">
        <f>IF('FEN 2016'!$A222&lt;&gt;0,'FEN 2016'!L222, " ")</f>
        <v>106820</v>
      </c>
      <c r="AF49" s="296">
        <f t="shared" si="6"/>
        <v>0.15000491497100168</v>
      </c>
      <c r="AG49" s="296">
        <f t="shared" si="7"/>
        <v>0.15</v>
      </c>
      <c r="AH49" s="314" t="s">
        <v>1343</v>
      </c>
      <c r="AI49" s="305"/>
      <c r="AJ49" s="305"/>
      <c r="AK49" s="305"/>
      <c r="AL49" s="305"/>
      <c r="AM49" s="305"/>
      <c r="AN49" s="305"/>
      <c r="AO49" s="305"/>
      <c r="AP49" s="128"/>
      <c r="AQ49" s="128"/>
      <c r="AR49" s="128"/>
      <c r="AS49" s="128"/>
      <c r="AT49" s="128"/>
      <c r="AU49" s="128"/>
      <c r="AV49" s="128"/>
      <c r="AW49" s="128"/>
      <c r="AX49" s="128"/>
      <c r="AY49" s="128"/>
    </row>
    <row r="50" spans="1:51" ht="13.15" customHeight="1">
      <c r="A50" s="128">
        <v>48</v>
      </c>
      <c r="B50" s="128">
        <f>IF('FEN 2016'!$A225&lt;&gt;0,'FEN 2016'!B225, " ")</f>
        <v>2014</v>
      </c>
      <c r="C50" s="128">
        <f>IF('FEN 2016'!$A225&lt;&gt;0,'FEN 2016'!C225, " ")</f>
        <v>2015</v>
      </c>
      <c r="D50" s="301" t="str">
        <f t="shared" si="11"/>
        <v xml:space="preserve"> </v>
      </c>
      <c r="E50" s="301" t="str">
        <f t="shared" si="11"/>
        <v xml:space="preserve"> </v>
      </c>
      <c r="F50" s="301" t="str">
        <f t="shared" si="11"/>
        <v xml:space="preserve"> </v>
      </c>
      <c r="G50" s="301" t="str">
        <f t="shared" si="11"/>
        <v>1</v>
      </c>
      <c r="H50" s="301" t="str">
        <f t="shared" si="11"/>
        <v>1</v>
      </c>
      <c r="I50" s="301" t="str">
        <f t="shared" si="11"/>
        <v xml:space="preserve"> </v>
      </c>
      <c r="J50" s="301" t="str">
        <f t="shared" si="11"/>
        <v xml:space="preserve"> </v>
      </c>
      <c r="K50" s="128" t="str">
        <f t="shared" si="1"/>
        <v>NU</v>
      </c>
      <c r="L50" s="306" t="str">
        <f>IF('FEN 2016'!$A225&lt;&gt;0,'FEN 2016'!E225, " ")</f>
        <v xml:space="preserve">Alimentarea cu apă, forarea sondei arteziene, turnului de apă, rețelelor de canalizare a s. Baxani , r. Soroca - Etapa II </v>
      </c>
      <c r="M50" s="308" t="s">
        <v>1344</v>
      </c>
      <c r="N50" s="308" t="s">
        <v>1344</v>
      </c>
      <c r="O50" s="308" t="s">
        <v>1344</v>
      </c>
      <c r="P50" s="306"/>
      <c r="Q50" s="128" t="str">
        <f>IF('FEN 2016'!$A225&lt;&gt;0,'FEN 2016'!F225, " ")</f>
        <v>Primăria Baxani, r. Soroca</v>
      </c>
      <c r="R50" s="298" t="s">
        <v>1474</v>
      </c>
      <c r="S50" s="298" t="s">
        <v>1398</v>
      </c>
      <c r="T50" s="298" t="s">
        <v>1336</v>
      </c>
      <c r="U50" s="298" t="s">
        <v>1339</v>
      </c>
      <c r="V50" s="295">
        <f>IF('FEN 2016'!$A225&lt;&gt;0,'FEN 2016'!H225, " ")</f>
        <v>6130160</v>
      </c>
      <c r="W50" s="295">
        <f>IF('FEN 2016'!$A225&lt;&gt;0,'FEN 2016'!G225, " ")</f>
        <v>919524</v>
      </c>
      <c r="X50" s="296">
        <f t="shared" si="2"/>
        <v>0.15</v>
      </c>
      <c r="Y50" s="295">
        <f>IF('FEN 2016'!$A225&lt;&gt;0,'FEN 2016'!I225, " ")</f>
        <v>4000000</v>
      </c>
      <c r="Z50" s="296">
        <f t="shared" si="3"/>
        <v>0.65251151682827202</v>
      </c>
      <c r="AA50" s="295">
        <f>IF('FEN 2016'!$A225&lt;&gt;0,'FEN 2016'!J225, " ")</f>
        <v>2201319.5</v>
      </c>
      <c r="AB50" s="296">
        <f t="shared" si="4"/>
        <v>0.35909658149216334</v>
      </c>
      <c r="AC50" s="295">
        <f>IF('FEN 2016'!$A225&lt;&gt;0,'FEN 2016'!K225, " ")</f>
        <v>1798680.5</v>
      </c>
      <c r="AD50" s="296">
        <f t="shared" si="5"/>
        <v>0.29341493533610868</v>
      </c>
      <c r="AE50" s="295">
        <f>IF('FEN 2016'!$A225&lt;&gt;0,'FEN 2016'!L225, " ")</f>
        <v>2130160</v>
      </c>
      <c r="AF50" s="296">
        <f t="shared" si="6"/>
        <v>0.34748848317172798</v>
      </c>
      <c r="AG50" s="296">
        <f t="shared" si="7"/>
        <v>0.5090965814921633</v>
      </c>
      <c r="AH50" s="314" t="s">
        <v>1343</v>
      </c>
      <c r="AI50" s="305"/>
      <c r="AJ50" s="305"/>
      <c r="AK50" s="305"/>
      <c r="AL50" s="305"/>
      <c r="AM50" s="305"/>
      <c r="AN50" s="305"/>
      <c r="AO50" s="305"/>
      <c r="AP50" s="128"/>
      <c r="AQ50" s="128"/>
      <c r="AR50" s="128"/>
      <c r="AS50" s="128"/>
      <c r="AT50" s="128"/>
      <c r="AU50" s="128"/>
      <c r="AV50" s="128"/>
      <c r="AW50" s="128"/>
      <c r="AX50" s="128"/>
      <c r="AY50" s="128"/>
    </row>
    <row r="51" spans="1:51" ht="13.15" customHeight="1">
      <c r="A51" s="128">
        <v>49</v>
      </c>
      <c r="B51" s="128">
        <f>IF('FEN 2016'!$A230&lt;&gt;0,'FEN 2016'!B230, " ")</f>
        <v>2011</v>
      </c>
      <c r="C51" s="128">
        <f>IF('FEN 2016'!$A230&lt;&gt;0,'FEN 2016'!C230, " ")</f>
        <v>2015</v>
      </c>
      <c r="D51" s="301" t="str">
        <f t="shared" si="11"/>
        <v>1</v>
      </c>
      <c r="E51" s="301" t="str">
        <f t="shared" si="11"/>
        <v>1</v>
      </c>
      <c r="F51" s="301" t="str">
        <f t="shared" si="11"/>
        <v>1</v>
      </c>
      <c r="G51" s="301" t="str">
        <f t="shared" si="11"/>
        <v>1</v>
      </c>
      <c r="H51" s="301" t="str">
        <f t="shared" si="11"/>
        <v>1</v>
      </c>
      <c r="I51" s="301" t="str">
        <f t="shared" si="11"/>
        <v xml:space="preserve"> </v>
      </c>
      <c r="J51" s="301" t="str">
        <f t="shared" si="11"/>
        <v xml:space="preserve"> </v>
      </c>
      <c r="K51" s="128" t="str">
        <f t="shared" si="1"/>
        <v>NU</v>
      </c>
      <c r="L51" s="306" t="str">
        <f>IF('FEN 2016'!$A230&lt;&gt;0,'FEN 2016'!E230, " ")</f>
        <v xml:space="preserve">Aprovizionarea cu apă potabilă a localității Slobozia Mare, r. Cahul </v>
      </c>
      <c r="M51" s="308"/>
      <c r="N51" s="308" t="s">
        <v>1344</v>
      </c>
      <c r="O51" s="306"/>
      <c r="P51" s="306"/>
      <c r="Q51" s="128" t="str">
        <f>IF('FEN 2016'!$A230&lt;&gt;0,'FEN 2016'!F230, " ")</f>
        <v xml:space="preserve">Primăria Slobozia Mare , r. Cahul </v>
      </c>
      <c r="R51" s="298" t="s">
        <v>1414</v>
      </c>
      <c r="S51" s="298" t="s">
        <v>1372</v>
      </c>
      <c r="T51" s="298" t="s">
        <v>1352</v>
      </c>
      <c r="U51" s="298"/>
      <c r="V51" s="295">
        <f>IF('FEN 2016'!$A230&lt;&gt;0,'FEN 2016'!H230, " ")</f>
        <v>10770450</v>
      </c>
      <c r="W51" s="295">
        <f>IF('FEN 2016'!$A230&lt;&gt;0,'FEN 2016'!G230, " ")</f>
        <v>1615567.5</v>
      </c>
      <c r="X51" s="296">
        <f t="shared" si="2"/>
        <v>0.15</v>
      </c>
      <c r="Y51" s="295">
        <f>IF('FEN 2016'!$A230&lt;&gt;0,'FEN 2016'!I230, " ")</f>
        <v>7195733</v>
      </c>
      <c r="Z51" s="296">
        <f t="shared" si="3"/>
        <v>0.66809956872739762</v>
      </c>
      <c r="AA51" s="295">
        <f>IF('FEN 2016'!$A230&lt;&gt;0,'FEN 2016'!J230, " ")</f>
        <v>4811605.18</v>
      </c>
      <c r="AB51" s="296">
        <f t="shared" si="4"/>
        <v>0.44674133207061911</v>
      </c>
      <c r="AC51" s="295">
        <f>IF('FEN 2016'!$A230&lt;&gt;0,'FEN 2016'!K230, " ")</f>
        <v>2384127.8200000003</v>
      </c>
      <c r="AD51" s="296">
        <f t="shared" si="5"/>
        <v>0.22135823665677853</v>
      </c>
      <c r="AE51" s="295">
        <f>IF('FEN 2016'!$A230&lt;&gt;0,'FEN 2016'!L230, " ")</f>
        <v>3574717</v>
      </c>
      <c r="AF51" s="296">
        <f t="shared" si="6"/>
        <v>0.33190043127260233</v>
      </c>
      <c r="AG51" s="296">
        <f t="shared" si="7"/>
        <v>0.59674133207061908</v>
      </c>
      <c r="AH51" s="314" t="s">
        <v>1343</v>
      </c>
      <c r="AI51" s="305"/>
      <c r="AJ51" s="305"/>
      <c r="AK51" s="305"/>
      <c r="AL51" s="305"/>
      <c r="AM51" s="305"/>
      <c r="AN51" s="305"/>
      <c r="AO51" s="305"/>
      <c r="AP51" s="128"/>
      <c r="AQ51" s="128"/>
      <c r="AR51" s="128"/>
      <c r="AS51" s="128"/>
      <c r="AT51" s="128"/>
      <c r="AU51" s="128"/>
      <c r="AV51" s="128"/>
      <c r="AW51" s="128"/>
      <c r="AX51" s="128"/>
      <c r="AY51" s="128"/>
    </row>
    <row r="52" spans="1:51" ht="13.15" customHeight="1">
      <c r="A52" s="128">
        <v>50</v>
      </c>
      <c r="B52" s="128">
        <f>IF('FEN 2016'!$A235&lt;&gt;0,'FEN 2016'!B235, " ")</f>
        <v>2014</v>
      </c>
      <c r="C52" s="128">
        <f>IF('FEN 2016'!$A235&lt;&gt;0,'FEN 2016'!C235, " ")</f>
        <v>2015</v>
      </c>
      <c r="D52" s="301" t="str">
        <f t="shared" si="11"/>
        <v xml:space="preserve"> </v>
      </c>
      <c r="E52" s="301" t="str">
        <f t="shared" si="11"/>
        <v xml:space="preserve"> </v>
      </c>
      <c r="F52" s="301" t="str">
        <f t="shared" si="11"/>
        <v xml:space="preserve"> </v>
      </c>
      <c r="G52" s="301" t="str">
        <f t="shared" si="11"/>
        <v>1</v>
      </c>
      <c r="H52" s="301" t="str">
        <f t="shared" si="11"/>
        <v>1</v>
      </c>
      <c r="I52" s="301" t="str">
        <f t="shared" si="11"/>
        <v xml:space="preserve"> </v>
      </c>
      <c r="J52" s="301" t="str">
        <f t="shared" si="11"/>
        <v xml:space="preserve"> </v>
      </c>
      <c r="K52" s="128" t="str">
        <f t="shared" si="1"/>
        <v>NU</v>
      </c>
      <c r="L52" s="306" t="str">
        <f>IF('FEN 2016'!$A235&lt;&gt;0,'FEN 2016'!E235, " ")</f>
        <v xml:space="preserve">Stația de purificare și rețele de canalizare din s. Popeasca, r. Ștefan Vodă </v>
      </c>
      <c r="M52" s="308"/>
      <c r="N52" s="308"/>
      <c r="O52" s="308" t="s">
        <v>1344</v>
      </c>
      <c r="P52" s="308" t="s">
        <v>1344</v>
      </c>
      <c r="Q52" s="128" t="str">
        <f>IF('FEN 2016'!$A235&lt;&gt;0,'FEN 2016'!F235, " ")</f>
        <v xml:space="preserve">Primăria Popeasca, r. Ștefan Vodă </v>
      </c>
      <c r="R52" s="298" t="s">
        <v>1507</v>
      </c>
      <c r="S52" s="298" t="s">
        <v>1399</v>
      </c>
      <c r="T52" s="298" t="s">
        <v>1352</v>
      </c>
      <c r="U52" s="298"/>
      <c r="V52" s="295">
        <f>IF('FEN 2016'!$A235&lt;&gt;0,'FEN 2016'!H235, " ")</f>
        <v>2598660</v>
      </c>
      <c r="W52" s="295">
        <f>IF('FEN 2016'!$A235&lt;&gt;0,'FEN 2016'!G235, " ")</f>
        <v>389799</v>
      </c>
      <c r="X52" s="296">
        <f t="shared" si="2"/>
        <v>0.15</v>
      </c>
      <c r="Y52" s="295">
        <f>IF('FEN 2016'!$A235&lt;&gt;0,'FEN 2016'!I235, " ")</f>
        <v>2297952</v>
      </c>
      <c r="Z52" s="296">
        <f t="shared" si="3"/>
        <v>0.88428343838747658</v>
      </c>
      <c r="AA52" s="295">
        <f>IF('FEN 2016'!$A235&lt;&gt;0,'FEN 2016'!J235, " ")</f>
        <v>674041.37</v>
      </c>
      <c r="AB52" s="296">
        <f t="shared" si="4"/>
        <v>0.25938036141703802</v>
      </c>
      <c r="AC52" s="295">
        <f>IF('FEN 2016'!$A235&lt;&gt;0,'FEN 2016'!K235, " ")</f>
        <v>1623910.63</v>
      </c>
      <c r="AD52" s="296">
        <f t="shared" si="5"/>
        <v>0.62490307697043856</v>
      </c>
      <c r="AE52" s="295">
        <f>IF('FEN 2016'!$A235&lt;&gt;0,'FEN 2016'!L235, " ")</f>
        <v>300708</v>
      </c>
      <c r="AF52" s="296">
        <f t="shared" si="6"/>
        <v>0.11571656161252337</v>
      </c>
      <c r="AG52" s="296">
        <f t="shared" si="7"/>
        <v>0.40938036141703804</v>
      </c>
      <c r="AH52" s="314" t="s">
        <v>1343</v>
      </c>
      <c r="AI52" s="305"/>
      <c r="AJ52" s="305"/>
      <c r="AK52" s="305"/>
      <c r="AL52" s="305"/>
      <c r="AM52" s="305"/>
      <c r="AN52" s="305"/>
      <c r="AO52" s="305"/>
      <c r="AP52" s="128"/>
      <c r="AQ52" s="128"/>
      <c r="AR52" s="128"/>
      <c r="AS52" s="128"/>
      <c r="AT52" s="128"/>
      <c r="AU52" s="128"/>
      <c r="AV52" s="128"/>
      <c r="AW52" s="128"/>
      <c r="AX52" s="128"/>
      <c r="AY52" s="128"/>
    </row>
    <row r="53" spans="1:51" ht="13.15" customHeight="1">
      <c r="A53" s="128">
        <v>51</v>
      </c>
      <c r="B53" s="128">
        <f>IF('FEN 2016'!$A239&lt;&gt;0,'FEN 2016'!B239, " ")</f>
        <v>2013</v>
      </c>
      <c r="C53" s="128">
        <f>IF('FEN 2016'!$A239&lt;&gt;0,'FEN 2016'!C239, " ")</f>
        <v>2015</v>
      </c>
      <c r="D53" s="301" t="str">
        <f t="shared" ref="D53:J62" si="12">IF(AND($B53&gt;=D$2-$C53+$B53,$C53&lt;=D$2+$C53-$B53),"1"," ")</f>
        <v xml:space="preserve"> </v>
      </c>
      <c r="E53" s="301" t="str">
        <f t="shared" si="12"/>
        <v xml:space="preserve"> </v>
      </c>
      <c r="F53" s="301" t="str">
        <f t="shared" si="12"/>
        <v>1</v>
      </c>
      <c r="G53" s="301" t="str">
        <f t="shared" si="12"/>
        <v>1</v>
      </c>
      <c r="H53" s="301" t="str">
        <f t="shared" si="12"/>
        <v>1</v>
      </c>
      <c r="I53" s="301" t="str">
        <f t="shared" si="12"/>
        <v xml:space="preserve"> </v>
      </c>
      <c r="J53" s="301" t="str">
        <f t="shared" si="12"/>
        <v xml:space="preserve"> </v>
      </c>
      <c r="K53" s="128" t="str">
        <f t="shared" si="1"/>
        <v>NU</v>
      </c>
      <c r="L53" s="306" t="str">
        <f>IF('FEN 2016'!$A239&lt;&gt;0,'FEN 2016'!E239, " ")</f>
        <v>Construcția rețelelor de apeduct  și canalizare în cartierul nou construit și construcția stației de epurareîn s. Ecaterinovca</v>
      </c>
      <c r="M53" s="308"/>
      <c r="N53" s="308" t="s">
        <v>1344</v>
      </c>
      <c r="O53" s="308" t="s">
        <v>1344</v>
      </c>
      <c r="P53" s="308" t="s">
        <v>1344</v>
      </c>
      <c r="Q53" s="128" t="str">
        <f>IF('FEN 2016'!$A239&lt;&gt;0,'FEN 2016'!F239, " ")</f>
        <v>Primăria Ecaterinovca, r. Cimișlia</v>
      </c>
      <c r="R53" s="298" t="s">
        <v>1430</v>
      </c>
      <c r="S53" s="298" t="s">
        <v>1379</v>
      </c>
      <c r="T53" s="298" t="s">
        <v>1352</v>
      </c>
      <c r="U53" s="298"/>
      <c r="V53" s="295">
        <f>IF('FEN 2016'!$A239&lt;&gt;0,'FEN 2016'!H239, " ")</f>
        <v>5620814</v>
      </c>
      <c r="W53" s="295">
        <f>IF('FEN 2016'!$A239&lt;&gt;0,'FEN 2016'!G239, " ")</f>
        <v>843122.1</v>
      </c>
      <c r="X53" s="296">
        <f t="shared" si="2"/>
        <v>0.15</v>
      </c>
      <c r="Y53" s="295">
        <f>IF('FEN 2016'!$A239&lt;&gt;0,'FEN 2016'!I239, " ")</f>
        <v>4500000</v>
      </c>
      <c r="Z53" s="296">
        <f t="shared" si="3"/>
        <v>0.80059578559262057</v>
      </c>
      <c r="AA53" s="295">
        <f>IF('FEN 2016'!$A239&lt;&gt;0,'FEN 2016'!J239, " ")</f>
        <v>3150000</v>
      </c>
      <c r="AB53" s="296">
        <f t="shared" si="4"/>
        <v>0.56041704991483443</v>
      </c>
      <c r="AC53" s="295">
        <f>IF('FEN 2016'!$A239&lt;&gt;0,'FEN 2016'!K239, " ")</f>
        <v>1350000</v>
      </c>
      <c r="AD53" s="296">
        <f t="shared" si="5"/>
        <v>0.24017873567778616</v>
      </c>
      <c r="AE53" s="295">
        <f>IF('FEN 2016'!$A239&lt;&gt;0,'FEN 2016'!L239, " ")</f>
        <v>1120814</v>
      </c>
      <c r="AF53" s="296">
        <f t="shared" si="6"/>
        <v>0.19940421440737943</v>
      </c>
      <c r="AG53" s="296">
        <f t="shared" si="7"/>
        <v>0.71041704991483445</v>
      </c>
      <c r="AH53" s="314" t="s">
        <v>1343</v>
      </c>
      <c r="AI53" s="305"/>
      <c r="AJ53" s="305"/>
      <c r="AK53" s="305"/>
      <c r="AL53" s="305"/>
      <c r="AM53" s="305"/>
      <c r="AN53" s="305"/>
      <c r="AO53" s="305"/>
      <c r="AP53" s="128"/>
      <c r="AQ53" s="128"/>
      <c r="AR53" s="128"/>
      <c r="AS53" s="128"/>
      <c r="AT53" s="128"/>
      <c r="AU53" s="128"/>
      <c r="AV53" s="128"/>
      <c r="AW53" s="128"/>
      <c r="AX53" s="128"/>
      <c r="AY53" s="128"/>
    </row>
    <row r="54" spans="1:51" ht="13.15" customHeight="1">
      <c r="A54" s="128">
        <v>52</v>
      </c>
      <c r="B54" s="128">
        <f>IF('FEN 2016'!$A243&lt;&gt;0,'FEN 2016'!B243, " ")</f>
        <v>2014</v>
      </c>
      <c r="C54" s="128">
        <f>IF('FEN 2016'!$A243&lt;&gt;0,'FEN 2016'!C243, " ")</f>
        <v>2015</v>
      </c>
      <c r="D54" s="301" t="str">
        <f t="shared" si="12"/>
        <v xml:space="preserve"> </v>
      </c>
      <c r="E54" s="301" t="str">
        <f t="shared" si="12"/>
        <v xml:space="preserve"> </v>
      </c>
      <c r="F54" s="301" t="str">
        <f t="shared" si="12"/>
        <v xml:space="preserve"> </v>
      </c>
      <c r="G54" s="301" t="str">
        <f t="shared" si="12"/>
        <v>1</v>
      </c>
      <c r="H54" s="301" t="str">
        <f t="shared" si="12"/>
        <v>1</v>
      </c>
      <c r="I54" s="301" t="str">
        <f t="shared" si="12"/>
        <v xml:space="preserve"> </v>
      </c>
      <c r="J54" s="301" t="str">
        <f t="shared" si="12"/>
        <v xml:space="preserve"> </v>
      </c>
      <c r="K54" s="128" t="str">
        <f t="shared" si="1"/>
        <v>DA</v>
      </c>
      <c r="L54" s="306" t="str">
        <f>IF('FEN 2016'!$A243&lt;&gt;0,'FEN 2016'!E243, " ")</f>
        <v xml:space="preserve">Alimentarea cu apă a satului Glinjeni, r. Șoldănești </v>
      </c>
      <c r="M54" s="308"/>
      <c r="N54" s="308" t="s">
        <v>1344</v>
      </c>
      <c r="O54" s="306"/>
      <c r="P54" s="306"/>
      <c r="Q54" s="128" t="str">
        <f>IF('FEN 2016'!$A243&lt;&gt;0,'FEN 2016'!F243, " ")</f>
        <v>Primăria Glinjeni, r. Șoldănești</v>
      </c>
      <c r="R54" s="298" t="s">
        <v>1506</v>
      </c>
      <c r="S54" s="298" t="s">
        <v>1397</v>
      </c>
      <c r="T54" s="298" t="s">
        <v>1334</v>
      </c>
      <c r="U54" s="298" t="s">
        <v>1339</v>
      </c>
      <c r="V54" s="295">
        <f>IF('FEN 2016'!$A243&lt;&gt;0,'FEN 2016'!H243, " ")</f>
        <v>740563</v>
      </c>
      <c r="W54" s="295">
        <f>IF('FEN 2016'!$A243&lt;&gt;0,'FEN 2016'!G243, " ")</f>
        <v>111084.45</v>
      </c>
      <c r="X54" s="296">
        <f t="shared" si="2"/>
        <v>0.15</v>
      </c>
      <c r="Y54" s="295">
        <f>IF('FEN 2016'!$A243&lt;&gt;0,'FEN 2016'!I243, " ")</f>
        <v>723815</v>
      </c>
      <c r="Z54" s="296">
        <f t="shared" si="3"/>
        <v>0.97738477347639563</v>
      </c>
      <c r="AA54" s="295">
        <f>IF('FEN 2016'!$A243&lt;&gt;0,'FEN 2016'!J243, " ")</f>
        <v>652214.35000000009</v>
      </c>
      <c r="AB54" s="296">
        <f t="shared" si="4"/>
        <v>0.880700696632157</v>
      </c>
      <c r="AC54" s="295">
        <f>IF('FEN 2016'!$A243&lt;&gt;0,'FEN 2016'!K243, " ")</f>
        <v>71600.649999999907</v>
      </c>
      <c r="AD54" s="296">
        <f t="shared" si="5"/>
        <v>9.6684076844238645E-2</v>
      </c>
      <c r="AE54" s="295">
        <f>IF('FEN 2016'!$A243&lt;&gt;0,'FEN 2016'!L243, " ")</f>
        <v>16748</v>
      </c>
      <c r="AF54" s="296">
        <f t="shared" si="6"/>
        <v>2.2615226523604339E-2</v>
      </c>
      <c r="AG54" s="296">
        <f t="shared" si="7"/>
        <v>1.030700696632157</v>
      </c>
      <c r="AH54" s="314" t="s">
        <v>1343</v>
      </c>
      <c r="AI54" s="305"/>
      <c r="AJ54" s="305"/>
      <c r="AK54" s="305"/>
      <c r="AL54" s="305"/>
      <c r="AM54" s="305"/>
      <c r="AN54" s="305"/>
      <c r="AO54" s="305"/>
      <c r="AP54" s="128"/>
      <c r="AQ54" s="128"/>
      <c r="AR54" s="128"/>
      <c r="AS54" s="128"/>
      <c r="AT54" s="128"/>
      <c r="AU54" s="128"/>
      <c r="AV54" s="128"/>
      <c r="AW54" s="128"/>
      <c r="AX54" s="128"/>
      <c r="AY54" s="128"/>
    </row>
    <row r="55" spans="1:51" ht="13.15" customHeight="1">
      <c r="A55" s="128">
        <v>53</v>
      </c>
      <c r="B55" s="128">
        <f>IF('FEN 2016'!$A247&lt;&gt;0,'FEN 2016'!B247, " ")</f>
        <v>2014</v>
      </c>
      <c r="C55" s="128">
        <f>IF('FEN 2016'!$A247&lt;&gt;0,'FEN 2016'!C247, " ")</f>
        <v>2015</v>
      </c>
      <c r="D55" s="301" t="str">
        <f t="shared" si="12"/>
        <v xml:space="preserve"> </v>
      </c>
      <c r="E55" s="301" t="str">
        <f t="shared" si="12"/>
        <v xml:space="preserve"> </v>
      </c>
      <c r="F55" s="301" t="str">
        <f t="shared" si="12"/>
        <v xml:space="preserve"> </v>
      </c>
      <c r="G55" s="301" t="str">
        <f t="shared" si="12"/>
        <v>1</v>
      </c>
      <c r="H55" s="301" t="str">
        <f t="shared" si="12"/>
        <v>1</v>
      </c>
      <c r="I55" s="301" t="str">
        <f t="shared" si="12"/>
        <v xml:space="preserve"> </v>
      </c>
      <c r="J55" s="301" t="str">
        <f t="shared" si="12"/>
        <v xml:space="preserve"> </v>
      </c>
      <c r="K55" s="128" t="str">
        <f t="shared" si="1"/>
        <v>DA</v>
      </c>
      <c r="L55" s="306" t="str">
        <f>IF('FEN 2016'!$A247&lt;&gt;0,'FEN 2016'!E247, " ")</f>
        <v>Sistem de canalizare în microraionul ”Dacia” a or. Fălești -</v>
      </c>
      <c r="M55" s="308"/>
      <c r="N55" s="308"/>
      <c r="O55" s="308" t="s">
        <v>1344</v>
      </c>
      <c r="P55" s="306"/>
      <c r="Q55" s="128" t="str">
        <f>IF('FEN 2016'!$A247&lt;&gt;0,'FEN 2016'!F247, " ")</f>
        <v>Primăria or. Fălești</v>
      </c>
      <c r="R55" s="298" t="s">
        <v>1387</v>
      </c>
      <c r="S55" s="298" t="s">
        <v>1387</v>
      </c>
      <c r="T55" s="298" t="s">
        <v>1336</v>
      </c>
      <c r="U55" s="298"/>
      <c r="V55" s="295">
        <f>IF('FEN 2016'!$A247&lt;&gt;0,'FEN 2016'!H247, " ")</f>
        <v>2098567</v>
      </c>
      <c r="W55" s="295">
        <f>IF('FEN 2016'!$A247&lt;&gt;0,'FEN 2016'!G247, " ")</f>
        <v>314785.05</v>
      </c>
      <c r="X55" s="296">
        <f t="shared" si="2"/>
        <v>0.15</v>
      </c>
      <c r="Y55" s="295">
        <f>IF('FEN 2016'!$A247&lt;&gt;0,'FEN 2016'!I247, " ")</f>
        <v>1887323</v>
      </c>
      <c r="Z55" s="296">
        <f t="shared" si="3"/>
        <v>0.89933892985070285</v>
      </c>
      <c r="AA55" s="295">
        <f>IF('FEN 2016'!$A247&lt;&gt;0,'FEN 2016'!J247, " ")</f>
        <v>1887318.49</v>
      </c>
      <c r="AB55" s="296">
        <f t="shared" si="4"/>
        <v>0.89933678076516022</v>
      </c>
      <c r="AC55" s="295">
        <f>IF('FEN 2016'!$A247&lt;&gt;0,'FEN 2016'!K247, " ")</f>
        <v>4.5100000000093132</v>
      </c>
      <c r="AD55" s="296">
        <f t="shared" si="5"/>
        <v>2.1490855426628331E-6</v>
      </c>
      <c r="AE55" s="295">
        <f>IF('FEN 2016'!$A247&lt;&gt;0,'FEN 2016'!L247, " ")</f>
        <v>211244</v>
      </c>
      <c r="AF55" s="296">
        <f t="shared" si="6"/>
        <v>0.10066107014929712</v>
      </c>
      <c r="AG55" s="296">
        <f t="shared" si="7"/>
        <v>1.0493367807651603</v>
      </c>
      <c r="AH55" s="314" t="s">
        <v>1343</v>
      </c>
      <c r="AI55" s="305"/>
      <c r="AJ55" s="305"/>
      <c r="AK55" s="305"/>
      <c r="AL55" s="305"/>
      <c r="AM55" s="305"/>
      <c r="AN55" s="305"/>
      <c r="AO55" s="305"/>
      <c r="AP55" s="128"/>
      <c r="AQ55" s="128"/>
      <c r="AR55" s="128"/>
      <c r="AS55" s="128"/>
      <c r="AT55" s="128"/>
      <c r="AU55" s="128"/>
      <c r="AV55" s="128"/>
      <c r="AW55" s="128"/>
      <c r="AX55" s="128"/>
      <c r="AY55" s="128"/>
    </row>
    <row r="56" spans="1:51" ht="13.15" customHeight="1">
      <c r="A56" s="128">
        <v>54</v>
      </c>
      <c r="B56" s="128">
        <f>IF('FEN 2016'!$A251&lt;&gt;0,'FEN 2016'!B251, " ")</f>
        <v>2014</v>
      </c>
      <c r="C56" s="128">
        <f>IF('FEN 2016'!$A251&lt;&gt;0,'FEN 2016'!C251, " ")</f>
        <v>2015</v>
      </c>
      <c r="D56" s="301" t="str">
        <f t="shared" si="12"/>
        <v xml:space="preserve"> </v>
      </c>
      <c r="E56" s="301" t="str">
        <f t="shared" si="12"/>
        <v xml:space="preserve"> </v>
      </c>
      <c r="F56" s="301" t="str">
        <f t="shared" si="12"/>
        <v xml:space="preserve"> </v>
      </c>
      <c r="G56" s="301" t="str">
        <f t="shared" si="12"/>
        <v>1</v>
      </c>
      <c r="H56" s="301" t="str">
        <f t="shared" si="12"/>
        <v>1</v>
      </c>
      <c r="I56" s="301" t="str">
        <f t="shared" si="12"/>
        <v xml:space="preserve"> </v>
      </c>
      <c r="J56" s="301" t="str">
        <f t="shared" si="12"/>
        <v xml:space="preserve"> </v>
      </c>
      <c r="K56" s="128" t="str">
        <f t="shared" si="1"/>
        <v>NU</v>
      </c>
      <c r="L56" s="306" t="str">
        <f>IF('FEN 2016'!$A251&lt;&gt;0,'FEN 2016'!E251, " ")</f>
        <v xml:space="preserve">Construcția sistemului de alimentare cu apă și reabilitarea sondelor arteziene - Etapa II </v>
      </c>
      <c r="M56" s="308" t="s">
        <v>1344</v>
      </c>
      <c r="N56" s="308" t="s">
        <v>1344</v>
      </c>
      <c r="O56" s="306"/>
      <c r="P56" s="306"/>
      <c r="Q56" s="128" t="str">
        <f>IF('FEN 2016'!$A251&lt;&gt;0,'FEN 2016'!F251, " ")</f>
        <v>Primăria Sărătenii Vechi, r. Telenești</v>
      </c>
      <c r="R56" s="298" t="s">
        <v>1627</v>
      </c>
      <c r="S56" s="298" t="s">
        <v>1402</v>
      </c>
      <c r="T56" s="298" t="s">
        <v>1334</v>
      </c>
      <c r="U56" s="298" t="s">
        <v>1339</v>
      </c>
      <c r="V56" s="295">
        <f>IF('FEN 2016'!$A251&lt;&gt;0,'FEN 2016'!H251, " ")</f>
        <v>5928928</v>
      </c>
      <c r="W56" s="295">
        <f>IF('FEN 2016'!$A251&lt;&gt;0,'FEN 2016'!G251, " ")</f>
        <v>889339.2</v>
      </c>
      <c r="X56" s="296">
        <f t="shared" si="2"/>
        <v>0.15</v>
      </c>
      <c r="Y56" s="295">
        <f>IF('FEN 2016'!$A251&lt;&gt;0,'FEN 2016'!I251, " ")</f>
        <v>5133201</v>
      </c>
      <c r="Z56" s="296">
        <f t="shared" si="3"/>
        <v>0.8657890600121978</v>
      </c>
      <c r="AA56" s="295">
        <f>IF('FEN 2016'!$A251&lt;&gt;0,'FEN 2016'!J251, " ")</f>
        <v>4791248.63</v>
      </c>
      <c r="AB56" s="296">
        <f t="shared" si="4"/>
        <v>0.80811381585338871</v>
      </c>
      <c r="AC56" s="295">
        <f>IF('FEN 2016'!$A251&lt;&gt;0,'FEN 2016'!K251, " ")</f>
        <v>341952.37000000011</v>
      </c>
      <c r="AD56" s="296">
        <f t="shared" si="5"/>
        <v>5.7675244158809168E-2</v>
      </c>
      <c r="AE56" s="295">
        <f>IF('FEN 2016'!$A251&lt;&gt;0,'FEN 2016'!L251, " ")</f>
        <v>795727</v>
      </c>
      <c r="AF56" s="296">
        <f t="shared" si="6"/>
        <v>0.13421093998780217</v>
      </c>
      <c r="AG56" s="296">
        <f t="shared" si="7"/>
        <v>0.95811381585338873</v>
      </c>
      <c r="AH56" s="314" t="s">
        <v>1343</v>
      </c>
      <c r="AI56" s="305"/>
      <c r="AJ56" s="305"/>
      <c r="AK56" s="305"/>
      <c r="AL56" s="305"/>
      <c r="AM56" s="305"/>
      <c r="AN56" s="305"/>
      <c r="AO56" s="305"/>
      <c r="AP56" s="128"/>
      <c r="AQ56" s="128"/>
      <c r="AR56" s="128"/>
      <c r="AS56" s="128"/>
      <c r="AT56" s="128"/>
      <c r="AU56" s="128"/>
      <c r="AV56" s="128"/>
      <c r="AW56" s="128"/>
      <c r="AX56" s="128"/>
      <c r="AY56" s="128"/>
    </row>
    <row r="57" spans="1:51" ht="13.15" customHeight="1">
      <c r="A57" s="128">
        <v>55</v>
      </c>
      <c r="B57" s="128">
        <f>IF('FEN 2016'!$A255&lt;&gt;0,'FEN 2016'!B255, " ")</f>
        <v>2015</v>
      </c>
      <c r="C57" s="128">
        <f>IF('FEN 2016'!$A255&lt;&gt;0,'FEN 2016'!C255, " ")</f>
        <v>2015</v>
      </c>
      <c r="D57" s="301" t="str">
        <f t="shared" si="12"/>
        <v xml:space="preserve"> </v>
      </c>
      <c r="E57" s="301" t="str">
        <f t="shared" si="12"/>
        <v xml:space="preserve"> </v>
      </c>
      <c r="F57" s="301" t="str">
        <f t="shared" si="12"/>
        <v xml:space="preserve"> </v>
      </c>
      <c r="G57" s="301" t="str">
        <f t="shared" si="12"/>
        <v xml:space="preserve"> </v>
      </c>
      <c r="H57" s="301" t="str">
        <f t="shared" si="12"/>
        <v>1</v>
      </c>
      <c r="I57" s="301" t="str">
        <f t="shared" si="12"/>
        <v xml:space="preserve"> </v>
      </c>
      <c r="J57" s="301" t="str">
        <f t="shared" si="12"/>
        <v xml:space="preserve"> </v>
      </c>
      <c r="K57" s="128" t="str">
        <f t="shared" si="1"/>
        <v>NU</v>
      </c>
      <c r="L57" s="306" t="str">
        <f>IF('FEN 2016'!$A255&lt;&gt;0,'FEN 2016'!E255, " ")</f>
        <v xml:space="preserve">Construcția sistemului de canalizare și a stației de epurare a apelor uzate </v>
      </c>
      <c r="M57" s="308"/>
      <c r="N57" s="308"/>
      <c r="O57" s="308" t="s">
        <v>1344</v>
      </c>
      <c r="P57" s="308" t="s">
        <v>1344</v>
      </c>
      <c r="Q57" s="128" t="str">
        <f>IF('FEN 2016'!$A255&lt;&gt;0,'FEN 2016'!F255, " ")</f>
        <v>Primăria Cioburciu, r. Ștefan Vodă</v>
      </c>
      <c r="R57" s="298" t="s">
        <v>1479</v>
      </c>
      <c r="S57" s="298" t="s">
        <v>1399</v>
      </c>
      <c r="T57" s="298" t="s">
        <v>1352</v>
      </c>
      <c r="U57" s="298"/>
      <c r="V57" s="295">
        <f>IF('FEN 2016'!$A255&lt;&gt;0,'FEN 2016'!H255, " ")</f>
        <v>2221580</v>
      </c>
      <c r="W57" s="295">
        <f>IF('FEN 2016'!$A255&lt;&gt;0,'FEN 2016'!G255, " ")</f>
        <v>333237</v>
      </c>
      <c r="X57" s="296">
        <f t="shared" si="2"/>
        <v>0.15</v>
      </c>
      <c r="Y57" s="295">
        <f>IF('FEN 2016'!$A255&lt;&gt;0,'FEN 2016'!I255, " ")</f>
        <v>1000000</v>
      </c>
      <c r="Z57" s="296">
        <f t="shared" si="3"/>
        <v>0.45013008759531503</v>
      </c>
      <c r="AA57" s="295">
        <f>IF('FEN 2016'!$A255&lt;&gt;0,'FEN 2016'!J255, " ")</f>
        <v>0</v>
      </c>
      <c r="AB57" s="296">
        <f t="shared" si="4"/>
        <v>0</v>
      </c>
      <c r="AC57" s="295">
        <f>IF('FEN 2016'!$A255&lt;&gt;0,'FEN 2016'!K255, " ")</f>
        <v>1000000</v>
      </c>
      <c r="AD57" s="296">
        <f t="shared" si="5"/>
        <v>0.45013008759531503</v>
      </c>
      <c r="AE57" s="295">
        <f>IF('FEN 2016'!$A255&lt;&gt;0,'FEN 2016'!L255, " ")</f>
        <v>1221580</v>
      </c>
      <c r="AF57" s="296">
        <f t="shared" si="6"/>
        <v>0.54986991240468497</v>
      </c>
      <c r="AG57" s="296">
        <f t="shared" si="7"/>
        <v>0.15</v>
      </c>
      <c r="AH57" s="314" t="s">
        <v>1343</v>
      </c>
      <c r="AI57" s="305"/>
      <c r="AJ57" s="305"/>
      <c r="AK57" s="305"/>
      <c r="AL57" s="305"/>
      <c r="AM57" s="305"/>
      <c r="AN57" s="305"/>
      <c r="AO57" s="305"/>
      <c r="AP57" s="128"/>
      <c r="AQ57" s="128"/>
      <c r="AR57" s="128"/>
      <c r="AS57" s="128"/>
      <c r="AT57" s="128"/>
      <c r="AU57" s="128"/>
      <c r="AV57" s="128"/>
      <c r="AW57" s="128"/>
      <c r="AX57" s="128"/>
      <c r="AY57" s="128"/>
    </row>
    <row r="58" spans="1:51" ht="13.15" customHeight="1">
      <c r="A58" s="128">
        <v>56</v>
      </c>
      <c r="B58" s="128">
        <f>IF('FEN 2016'!$A258&lt;&gt;0,'FEN 2016'!B258, " ")</f>
        <v>2015</v>
      </c>
      <c r="C58" s="128">
        <f>IF('FEN 2016'!$A258&lt;&gt;0,'FEN 2016'!C258, " ")</f>
        <v>2015</v>
      </c>
      <c r="D58" s="301" t="str">
        <f t="shared" si="12"/>
        <v xml:space="preserve"> </v>
      </c>
      <c r="E58" s="301" t="str">
        <f t="shared" si="12"/>
        <v xml:space="preserve"> </v>
      </c>
      <c r="F58" s="301" t="str">
        <f t="shared" si="12"/>
        <v xml:space="preserve"> </v>
      </c>
      <c r="G58" s="301" t="str">
        <f t="shared" si="12"/>
        <v xml:space="preserve"> </v>
      </c>
      <c r="H58" s="301" t="str">
        <f t="shared" si="12"/>
        <v>1</v>
      </c>
      <c r="I58" s="301" t="str">
        <f t="shared" si="12"/>
        <v xml:space="preserve"> </v>
      </c>
      <c r="J58" s="301" t="str">
        <f t="shared" si="12"/>
        <v xml:space="preserve"> </v>
      </c>
      <c r="K58" s="128" t="str">
        <f t="shared" si="1"/>
        <v>NU</v>
      </c>
      <c r="L58" s="306" t="str">
        <f>IF('FEN 2016'!$A258&lt;&gt;0,'FEN 2016'!E258, " ")</f>
        <v xml:space="preserve">Forarea sondei arteziene şi alimentarea cu apă a s. Ciucur Mingir  </v>
      </c>
      <c r="M58" s="308" t="s">
        <v>1344</v>
      </c>
      <c r="N58" s="308" t="s">
        <v>1344</v>
      </c>
      <c r="O58" s="306"/>
      <c r="P58" s="306"/>
      <c r="Q58" s="128" t="str">
        <f>IF('FEN 2016'!$A258&lt;&gt;0,'FEN 2016'!F258, " ")</f>
        <v>Primăria Ciucur Mingir, r. Cimişlia</v>
      </c>
      <c r="R58" s="298" t="s">
        <v>1532</v>
      </c>
      <c r="S58" s="298" t="s">
        <v>1379</v>
      </c>
      <c r="T58" s="298" t="s">
        <v>1352</v>
      </c>
      <c r="U58" s="298"/>
      <c r="V58" s="295">
        <f>IF('FEN 2016'!$A258&lt;&gt;0,'FEN 2016'!H258, " ")</f>
        <v>2090510</v>
      </c>
      <c r="W58" s="295">
        <f>IF('FEN 2016'!$A258&lt;&gt;0,'FEN 2016'!G258, " ")</f>
        <v>313576.5</v>
      </c>
      <c r="X58" s="296">
        <f t="shared" si="2"/>
        <v>0.15</v>
      </c>
      <c r="Y58" s="295">
        <f>IF('FEN 2016'!$A258&lt;&gt;0,'FEN 2016'!I258, " ")</f>
        <v>500000</v>
      </c>
      <c r="Z58" s="296">
        <f t="shared" si="3"/>
        <v>0.23917608621819555</v>
      </c>
      <c r="AA58" s="295">
        <f>IF('FEN 2016'!$A258&lt;&gt;0,'FEN 2016'!J258, " ")</f>
        <v>0</v>
      </c>
      <c r="AB58" s="296">
        <f t="shared" si="4"/>
        <v>0</v>
      </c>
      <c r="AC58" s="295">
        <f>IF('FEN 2016'!$A258&lt;&gt;0,'FEN 2016'!K258, " ")</f>
        <v>500000</v>
      </c>
      <c r="AD58" s="296">
        <f t="shared" si="5"/>
        <v>0.23917608621819555</v>
      </c>
      <c r="AE58" s="295">
        <f>IF('FEN 2016'!$A258&lt;&gt;0,'FEN 2016'!L258, " ")</f>
        <v>1590510</v>
      </c>
      <c r="AF58" s="296">
        <f t="shared" si="6"/>
        <v>0.76082391378180447</v>
      </c>
      <c r="AG58" s="296">
        <f t="shared" si="7"/>
        <v>0.15</v>
      </c>
      <c r="AH58" s="314" t="s">
        <v>1343</v>
      </c>
      <c r="AI58" s="305"/>
      <c r="AJ58" s="305"/>
      <c r="AK58" s="305"/>
      <c r="AL58" s="305"/>
      <c r="AM58" s="305"/>
      <c r="AN58" s="305"/>
      <c r="AO58" s="305"/>
      <c r="AP58" s="128"/>
      <c r="AQ58" s="128"/>
      <c r="AR58" s="128"/>
      <c r="AS58" s="128"/>
      <c r="AT58" s="128"/>
      <c r="AU58" s="128"/>
      <c r="AV58" s="128"/>
      <c r="AW58" s="128"/>
      <c r="AX58" s="128"/>
      <c r="AY58" s="128"/>
    </row>
    <row r="59" spans="1:51" ht="13.15" customHeight="1">
      <c r="A59" s="128">
        <v>57</v>
      </c>
      <c r="B59" s="128">
        <f>IF('FEN 2016'!$A261&lt;&gt;0,'FEN 2016'!B261, " ")</f>
        <v>2015</v>
      </c>
      <c r="C59" s="128">
        <f>IF('FEN 2016'!$A261&lt;&gt;0,'FEN 2016'!C261, " ")</f>
        <v>2015</v>
      </c>
      <c r="D59" s="301" t="str">
        <f t="shared" si="12"/>
        <v xml:space="preserve"> </v>
      </c>
      <c r="E59" s="301" t="str">
        <f t="shared" si="12"/>
        <v xml:space="preserve"> </v>
      </c>
      <c r="F59" s="301" t="str">
        <f t="shared" si="12"/>
        <v xml:space="preserve"> </v>
      </c>
      <c r="G59" s="301" t="str">
        <f t="shared" si="12"/>
        <v xml:space="preserve"> </v>
      </c>
      <c r="H59" s="301" t="str">
        <f t="shared" si="12"/>
        <v>1</v>
      </c>
      <c r="I59" s="301" t="str">
        <f t="shared" si="12"/>
        <v xml:space="preserve"> </v>
      </c>
      <c r="J59" s="301" t="str">
        <f t="shared" si="12"/>
        <v xml:space="preserve"> </v>
      </c>
      <c r="K59" s="128" t="str">
        <f t="shared" si="1"/>
        <v>NU</v>
      </c>
      <c r="L59" s="306" t="str">
        <f>IF('FEN 2016'!$A261&lt;&gt;0,'FEN 2016'!E261, " ")</f>
        <v xml:space="preserve">Apeduct de grup pentru apă potabilă spre satele Pîrliţa,  Buşila, Chirileni, Crăseni  </v>
      </c>
      <c r="M59" s="308"/>
      <c r="N59" s="308" t="s">
        <v>1344</v>
      </c>
      <c r="O59" s="306"/>
      <c r="P59" s="306"/>
      <c r="Q59" s="128" t="str">
        <f>IF('FEN 2016'!$A261&lt;&gt;0,'FEN 2016'!F261, " ")</f>
        <v>Consiliul raional Ungheni</v>
      </c>
      <c r="R59" s="298" t="s">
        <v>1552</v>
      </c>
      <c r="S59" s="298" t="s">
        <v>1403</v>
      </c>
      <c r="T59" s="298" t="s">
        <v>1334</v>
      </c>
      <c r="U59" s="298"/>
      <c r="V59" s="295">
        <f>IF('FEN 2016'!$A261&lt;&gt;0,'FEN 2016'!H261, " ")</f>
        <v>26299802</v>
      </c>
      <c r="W59" s="295">
        <f>IF('FEN 2016'!$A261&lt;&gt;0,'FEN 2016'!G261, " ")</f>
        <v>3944970.3</v>
      </c>
      <c r="X59" s="296">
        <f t="shared" si="2"/>
        <v>0.15</v>
      </c>
      <c r="Y59" s="295">
        <f>IF('FEN 2016'!$A261&lt;&gt;0,'FEN 2016'!I261, " ")</f>
        <v>1000000</v>
      </c>
      <c r="Z59" s="296">
        <f t="shared" si="3"/>
        <v>3.8023099945771452E-2</v>
      </c>
      <c r="AA59" s="295">
        <f>IF('FEN 2016'!$A261&lt;&gt;0,'FEN 2016'!J261, " ")</f>
        <v>0</v>
      </c>
      <c r="AB59" s="296">
        <f t="shared" si="4"/>
        <v>0</v>
      </c>
      <c r="AC59" s="295">
        <f>IF('FEN 2016'!$A261&lt;&gt;0,'FEN 2016'!K261, " ")</f>
        <v>1000000</v>
      </c>
      <c r="AD59" s="296">
        <f t="shared" si="5"/>
        <v>3.8023099945771452E-2</v>
      </c>
      <c r="AE59" s="295">
        <f>IF('FEN 2016'!$A261&lt;&gt;0,'FEN 2016'!L261, " ")</f>
        <v>25299802</v>
      </c>
      <c r="AF59" s="296">
        <f t="shared" si="6"/>
        <v>0.96197690005422853</v>
      </c>
      <c r="AG59" s="296">
        <f t="shared" si="7"/>
        <v>0.15</v>
      </c>
      <c r="AH59" s="314" t="s">
        <v>1343</v>
      </c>
      <c r="AI59" s="305"/>
      <c r="AJ59" s="305"/>
      <c r="AK59" s="305"/>
      <c r="AL59" s="305"/>
      <c r="AM59" s="305"/>
      <c r="AN59" s="305"/>
      <c r="AO59" s="305"/>
      <c r="AP59" s="128"/>
      <c r="AQ59" s="128"/>
      <c r="AR59" s="128"/>
      <c r="AS59" s="128"/>
      <c r="AT59" s="128"/>
      <c r="AU59" s="128"/>
      <c r="AV59" s="128"/>
      <c r="AW59" s="128"/>
      <c r="AX59" s="128"/>
      <c r="AY59" s="128"/>
    </row>
    <row r="60" spans="1:51" ht="13.15" customHeight="1">
      <c r="A60" s="128">
        <v>58</v>
      </c>
      <c r="B60" s="128">
        <f>IF('FEN 2016'!$A264&lt;&gt;0,'FEN 2016'!B264, " ")</f>
        <v>2015</v>
      </c>
      <c r="C60" s="128">
        <f>IF('FEN 2016'!$A264&lt;&gt;0,'FEN 2016'!C264, " ")</f>
        <v>2015</v>
      </c>
      <c r="D60" s="301" t="str">
        <f t="shared" si="12"/>
        <v xml:space="preserve"> </v>
      </c>
      <c r="E60" s="301" t="str">
        <f t="shared" si="12"/>
        <v xml:space="preserve"> </v>
      </c>
      <c r="F60" s="301" t="str">
        <f t="shared" si="12"/>
        <v xml:space="preserve"> </v>
      </c>
      <c r="G60" s="301" t="str">
        <f t="shared" si="12"/>
        <v xml:space="preserve"> </v>
      </c>
      <c r="H60" s="301" t="str">
        <f t="shared" si="12"/>
        <v>1</v>
      </c>
      <c r="I60" s="301" t="str">
        <f t="shared" si="12"/>
        <v xml:space="preserve"> </v>
      </c>
      <c r="J60" s="301" t="str">
        <f t="shared" si="12"/>
        <v xml:space="preserve"> </v>
      </c>
      <c r="K60" s="128" t="str">
        <f t="shared" si="1"/>
        <v>NU</v>
      </c>
      <c r="L60" s="306" t="str">
        <f>IF('FEN 2016'!$A264&lt;&gt;0,'FEN 2016'!E264, " ")</f>
        <v xml:space="preserve">Reţele magistrale de canalizare şi staţia de epurare din s. Işnovăţ           </v>
      </c>
      <c r="M60" s="308"/>
      <c r="N60" s="308"/>
      <c r="O60" s="308" t="s">
        <v>1344</v>
      </c>
      <c r="P60" s="308" t="s">
        <v>1344</v>
      </c>
      <c r="Q60" s="128" t="str">
        <f>IF('FEN 2016'!$A264&lt;&gt;0,'FEN 2016'!F264, " ")</f>
        <v>Primăria Işnovăţ, r. Criuleni</v>
      </c>
      <c r="R60" s="298" t="s">
        <v>1536</v>
      </c>
      <c r="S60" s="298" t="s">
        <v>1381</v>
      </c>
      <c r="T60" s="298" t="s">
        <v>1352</v>
      </c>
      <c r="U60" s="298" t="s">
        <v>1339</v>
      </c>
      <c r="V60" s="295">
        <f>IF('FEN 2016'!$A264&lt;&gt;0,'FEN 2016'!H264, " ")</f>
        <v>6338612</v>
      </c>
      <c r="W60" s="295">
        <f>IF('FEN 2016'!$A264&lt;&gt;0,'FEN 2016'!G264, " ")</f>
        <v>950791.8</v>
      </c>
      <c r="X60" s="296">
        <f t="shared" si="2"/>
        <v>0.15</v>
      </c>
      <c r="Y60" s="295">
        <f>IF('FEN 2016'!$A264&lt;&gt;0,'FEN 2016'!I264, " ")</f>
        <v>500000</v>
      </c>
      <c r="Z60" s="296">
        <f t="shared" si="3"/>
        <v>7.8881622664394038E-2</v>
      </c>
      <c r="AA60" s="295">
        <f>IF('FEN 2016'!$A264&lt;&gt;0,'FEN 2016'!J264, " ")</f>
        <v>449999.65</v>
      </c>
      <c r="AB60" s="296">
        <f t="shared" si="4"/>
        <v>7.0993405180818772E-2</v>
      </c>
      <c r="AC60" s="295">
        <f>IF('FEN 2016'!$A264&lt;&gt;0,'FEN 2016'!K264, " ")</f>
        <v>50000.349999999977</v>
      </c>
      <c r="AD60" s="296">
        <f t="shared" si="5"/>
        <v>7.8882174835752644E-3</v>
      </c>
      <c r="AE60" s="295">
        <f>IF('FEN 2016'!$A264&lt;&gt;0,'FEN 2016'!L264, " ")</f>
        <v>5838612</v>
      </c>
      <c r="AF60" s="296">
        <f t="shared" si="6"/>
        <v>0.92111837733560598</v>
      </c>
      <c r="AG60" s="296">
        <f t="shared" si="7"/>
        <v>0.22099340518081881</v>
      </c>
      <c r="AH60" s="314" t="s">
        <v>1343</v>
      </c>
      <c r="AI60" s="305"/>
      <c r="AJ60" s="305"/>
      <c r="AK60" s="305"/>
      <c r="AL60" s="305"/>
      <c r="AM60" s="305"/>
      <c r="AN60" s="305"/>
      <c r="AO60" s="305"/>
      <c r="AP60" s="128"/>
      <c r="AQ60" s="128"/>
      <c r="AR60" s="128"/>
      <c r="AS60" s="128"/>
      <c r="AT60" s="128"/>
      <c r="AU60" s="128"/>
      <c r="AV60" s="128"/>
      <c r="AW60" s="128"/>
      <c r="AX60" s="128"/>
      <c r="AY60" s="128"/>
    </row>
    <row r="61" spans="1:51" ht="13.15" customHeight="1">
      <c r="A61" s="128">
        <v>59</v>
      </c>
      <c r="B61" s="128">
        <f>IF('FEN 2016'!$A267&lt;&gt;0,'FEN 2016'!B267, " ")</f>
        <v>2015</v>
      </c>
      <c r="C61" s="128">
        <f>IF('FEN 2016'!$A267&lt;&gt;0,'FEN 2016'!C267, " ")</f>
        <v>2015</v>
      </c>
      <c r="D61" s="301" t="str">
        <f t="shared" si="12"/>
        <v xml:space="preserve"> </v>
      </c>
      <c r="E61" s="301" t="str">
        <f t="shared" si="12"/>
        <v xml:space="preserve"> </v>
      </c>
      <c r="F61" s="301" t="str">
        <f t="shared" si="12"/>
        <v xml:space="preserve"> </v>
      </c>
      <c r="G61" s="301" t="str">
        <f t="shared" si="12"/>
        <v xml:space="preserve"> </v>
      </c>
      <c r="H61" s="301" t="str">
        <f t="shared" si="12"/>
        <v>1</v>
      </c>
      <c r="I61" s="301" t="str">
        <f t="shared" si="12"/>
        <v xml:space="preserve"> </v>
      </c>
      <c r="J61" s="301" t="str">
        <f t="shared" si="12"/>
        <v xml:space="preserve"> </v>
      </c>
      <c r="K61" s="128" t="str">
        <f t="shared" si="1"/>
        <v>NU</v>
      </c>
      <c r="L61" s="306" t="str">
        <f>IF('FEN 2016'!$A267&lt;&gt;0,'FEN 2016'!E267, " ")</f>
        <v>Alimentarea cu apă a s. Tăura Nouă, r. Sîngerei</v>
      </c>
      <c r="M61" s="308"/>
      <c r="N61" s="308" t="s">
        <v>1344</v>
      </c>
      <c r="O61" s="306"/>
      <c r="P61" s="306"/>
      <c r="Q61" s="128" t="str">
        <f>IF('FEN 2016'!$A267&lt;&gt;0,'FEN 2016'!F267, " ")</f>
        <v>Primăria s. Tăura Veche, r. Sîngerei</v>
      </c>
      <c r="R61" s="298" t="s">
        <v>1609</v>
      </c>
      <c r="S61" s="298" t="s">
        <v>1396</v>
      </c>
      <c r="T61" s="298" t="s">
        <v>1336</v>
      </c>
      <c r="U61" s="298" t="s">
        <v>1339</v>
      </c>
      <c r="V61" s="295">
        <f>IF('FEN 2016'!$A267&lt;&gt;0,'FEN 2016'!H267, " ")</f>
        <v>695370</v>
      </c>
      <c r="W61" s="295">
        <f>IF('FEN 2016'!$A267&lt;&gt;0,'FEN 2016'!G267, " ")</f>
        <v>104305.5</v>
      </c>
      <c r="X61" s="296">
        <f t="shared" si="2"/>
        <v>0.15</v>
      </c>
      <c r="Y61" s="295">
        <f>IF('FEN 2016'!$A267&lt;&gt;0,'FEN 2016'!I267, " ")</f>
        <v>695370</v>
      </c>
      <c r="Z61" s="296">
        <f t="shared" si="3"/>
        <v>1</v>
      </c>
      <c r="AA61" s="295">
        <f>IF('FEN 2016'!$A267&lt;&gt;0,'FEN 2016'!J267, " ")</f>
        <v>69537</v>
      </c>
      <c r="AB61" s="296">
        <f t="shared" si="4"/>
        <v>0.1</v>
      </c>
      <c r="AC61" s="295">
        <f>IF('FEN 2016'!$A267&lt;&gt;0,'FEN 2016'!K267, " ")</f>
        <v>625833</v>
      </c>
      <c r="AD61" s="296">
        <f t="shared" si="5"/>
        <v>0.9</v>
      </c>
      <c r="AE61" s="295">
        <f>IF('FEN 2016'!$A267&lt;&gt;0,'FEN 2016'!L267, " ")</f>
        <v>0</v>
      </c>
      <c r="AF61" s="296">
        <f t="shared" si="6"/>
        <v>0</v>
      </c>
      <c r="AG61" s="296">
        <f t="shared" si="7"/>
        <v>0.25</v>
      </c>
      <c r="AH61" s="314" t="s">
        <v>1343</v>
      </c>
      <c r="AI61" s="305"/>
      <c r="AJ61" s="305"/>
      <c r="AK61" s="305"/>
      <c r="AL61" s="305"/>
      <c r="AM61" s="305"/>
      <c r="AN61" s="305"/>
      <c r="AO61" s="305"/>
      <c r="AP61" s="128"/>
      <c r="AQ61" s="128"/>
      <c r="AR61" s="128"/>
      <c r="AS61" s="128"/>
      <c r="AT61" s="128"/>
      <c r="AU61" s="128"/>
      <c r="AV61" s="128"/>
      <c r="AW61" s="128"/>
      <c r="AX61" s="128"/>
      <c r="AY61" s="128"/>
    </row>
    <row r="62" spans="1:51" ht="13.15" customHeight="1">
      <c r="A62" s="128">
        <v>60</v>
      </c>
      <c r="B62" s="128">
        <f>IF('FEN 2016'!$A270&lt;&gt;0,'FEN 2016'!B270, " ")</f>
        <v>2015</v>
      </c>
      <c r="C62" s="128">
        <f>IF('FEN 2016'!$A270&lt;&gt;0,'FEN 2016'!C270, " ")</f>
        <v>2015</v>
      </c>
      <c r="D62" s="301" t="str">
        <f t="shared" si="12"/>
        <v xml:space="preserve"> </v>
      </c>
      <c r="E62" s="301" t="str">
        <f t="shared" si="12"/>
        <v xml:space="preserve"> </v>
      </c>
      <c r="F62" s="301" t="str">
        <f t="shared" si="12"/>
        <v xml:space="preserve"> </v>
      </c>
      <c r="G62" s="301" t="str">
        <f t="shared" si="12"/>
        <v xml:space="preserve"> </v>
      </c>
      <c r="H62" s="301" t="str">
        <f t="shared" si="12"/>
        <v>1</v>
      </c>
      <c r="I62" s="301" t="str">
        <f t="shared" si="12"/>
        <v xml:space="preserve"> </v>
      </c>
      <c r="J62" s="301" t="str">
        <f t="shared" si="12"/>
        <v xml:space="preserve"> </v>
      </c>
      <c r="K62" s="128" t="str">
        <f t="shared" si="1"/>
        <v>NU</v>
      </c>
      <c r="L62" s="306" t="str">
        <f>IF('FEN 2016'!$A270&lt;&gt;0,'FEN 2016'!E270, " ")</f>
        <v>Aprovizionarea cu apă a satelor Alexeevca şi Lidovca, r-l Ungheni - Etapa I</v>
      </c>
      <c r="M62" s="308"/>
      <c r="N62" s="308" t="s">
        <v>1344</v>
      </c>
      <c r="O62" s="306"/>
      <c r="P62" s="306"/>
      <c r="Q62" s="128" t="str">
        <f>IF('FEN 2016'!$A270&lt;&gt;0,'FEN 2016'!F270, " ")</f>
        <v>Primăria comunei Alexeevca, r-l Ungheni</v>
      </c>
      <c r="R62" s="298" t="s">
        <v>1631</v>
      </c>
      <c r="S62" s="298" t="s">
        <v>1403</v>
      </c>
      <c r="T62" s="298" t="s">
        <v>1334</v>
      </c>
      <c r="U62" s="298"/>
      <c r="V62" s="295">
        <f>IF('FEN 2016'!$A270&lt;&gt;0,'FEN 2016'!H270, " ")</f>
        <v>4518888</v>
      </c>
      <c r="W62" s="295">
        <f>IF('FEN 2016'!$A270&lt;&gt;0,'FEN 2016'!G270, " ")</f>
        <v>677833.2</v>
      </c>
      <c r="X62" s="296">
        <f t="shared" si="2"/>
        <v>0.15</v>
      </c>
      <c r="Y62" s="295">
        <f>IF('FEN 2016'!$A270&lt;&gt;0,'FEN 2016'!I270, " ")</f>
        <v>500000</v>
      </c>
      <c r="Z62" s="296">
        <f t="shared" si="3"/>
        <v>0.11064669007065454</v>
      </c>
      <c r="AA62" s="295">
        <f>IF('FEN 2016'!$A270&lt;&gt;0,'FEN 2016'!J270, " ")</f>
        <v>500000</v>
      </c>
      <c r="AB62" s="296">
        <f t="shared" si="4"/>
        <v>0.11064669007065454</v>
      </c>
      <c r="AC62" s="295">
        <f>IF('FEN 2016'!$A270&lt;&gt;0,'FEN 2016'!K270, " ")</f>
        <v>0</v>
      </c>
      <c r="AD62" s="296">
        <f t="shared" si="5"/>
        <v>0</v>
      </c>
      <c r="AE62" s="295">
        <f>IF('FEN 2016'!$A270&lt;&gt;0,'FEN 2016'!L270, " ")</f>
        <v>4018888</v>
      </c>
      <c r="AF62" s="296">
        <f t="shared" si="6"/>
        <v>0.88935330992934547</v>
      </c>
      <c r="AG62" s="296">
        <f t="shared" si="7"/>
        <v>0.26064669007065455</v>
      </c>
      <c r="AH62" s="314" t="s">
        <v>1343</v>
      </c>
      <c r="AI62" s="305"/>
      <c r="AJ62" s="305"/>
      <c r="AK62" s="305"/>
      <c r="AL62" s="305"/>
      <c r="AM62" s="305"/>
      <c r="AN62" s="305"/>
      <c r="AO62" s="305"/>
      <c r="AP62" s="128"/>
      <c r="AQ62" s="128"/>
      <c r="AR62" s="128"/>
      <c r="AS62" s="128"/>
      <c r="AT62" s="128"/>
      <c r="AU62" s="128"/>
      <c r="AV62" s="128"/>
      <c r="AW62" s="128"/>
      <c r="AX62" s="128"/>
      <c r="AY62" s="128"/>
    </row>
    <row r="63" spans="1:51" ht="13.15" customHeight="1">
      <c r="A63" s="128">
        <v>61</v>
      </c>
      <c r="B63" s="128">
        <f>IF('FEN 2016'!$A273&lt;&gt;0,'FEN 2016'!B273, " ")</f>
        <v>2015</v>
      </c>
      <c r="C63" s="128">
        <f>IF('FEN 2016'!$A273&lt;&gt;0,'FEN 2016'!C273, " ")</f>
        <v>2015</v>
      </c>
      <c r="D63" s="301" t="str">
        <f t="shared" ref="D63:J72" si="13">IF(AND($B63&gt;=D$2-$C63+$B63,$C63&lt;=D$2+$C63-$B63),"1"," ")</f>
        <v xml:space="preserve"> </v>
      </c>
      <c r="E63" s="301" t="str">
        <f t="shared" si="13"/>
        <v xml:space="preserve"> </v>
      </c>
      <c r="F63" s="301" t="str">
        <f t="shared" si="13"/>
        <v xml:space="preserve"> </v>
      </c>
      <c r="G63" s="301" t="str">
        <f t="shared" si="13"/>
        <v xml:space="preserve"> </v>
      </c>
      <c r="H63" s="301" t="str">
        <f t="shared" si="13"/>
        <v>1</v>
      </c>
      <c r="I63" s="301" t="str">
        <f t="shared" si="13"/>
        <v xml:space="preserve"> </v>
      </c>
      <c r="J63" s="301" t="str">
        <f t="shared" si="13"/>
        <v xml:space="preserve"> </v>
      </c>
      <c r="K63" s="128" t="str">
        <f t="shared" si="1"/>
        <v>NU</v>
      </c>
      <c r="L63" s="306" t="str">
        <f>IF('FEN 2016'!$A273&lt;&gt;0,'FEN 2016'!E273, " ")</f>
        <v xml:space="preserve">Apă potabilă de calitate în oraşul Rezina </v>
      </c>
      <c r="M63" s="308"/>
      <c r="N63" s="308" t="s">
        <v>1344</v>
      </c>
      <c r="O63" s="306"/>
      <c r="P63" s="306"/>
      <c r="Q63" s="128" t="str">
        <f>IF('FEN 2016'!$A273&lt;&gt;0,'FEN 2016'!F273, " ")</f>
        <v>Consiliul raional Rezina</v>
      </c>
      <c r="R63" s="128" t="s">
        <v>1394</v>
      </c>
      <c r="S63" s="298" t="s">
        <v>1394</v>
      </c>
      <c r="T63" s="298" t="s">
        <v>1334</v>
      </c>
      <c r="U63" s="298" t="s">
        <v>1339</v>
      </c>
      <c r="V63" s="295">
        <f>IF('FEN 2016'!$A273&lt;&gt;0,'FEN 2016'!H273, " ")</f>
        <v>940145</v>
      </c>
      <c r="W63" s="295">
        <f>IF('FEN 2016'!$A273&lt;&gt;0,'FEN 2016'!G273, " ")</f>
        <v>141021.75</v>
      </c>
      <c r="X63" s="296">
        <f t="shared" si="2"/>
        <v>0.15</v>
      </c>
      <c r="Y63" s="295">
        <f>IF('FEN 2016'!$A273&lt;&gt;0,'FEN 2016'!I273, " ")</f>
        <v>799800</v>
      </c>
      <c r="Z63" s="296">
        <f t="shared" si="3"/>
        <v>0.8507198357700142</v>
      </c>
      <c r="AA63" s="295">
        <f>IF('FEN 2016'!$A273&lt;&gt;0,'FEN 2016'!J273, " ")</f>
        <v>79980</v>
      </c>
      <c r="AB63" s="296">
        <f t="shared" si="4"/>
        <v>8.5071983577001423E-2</v>
      </c>
      <c r="AC63" s="295">
        <f>IF('FEN 2016'!$A273&lt;&gt;0,'FEN 2016'!K273, " ")</f>
        <v>719820</v>
      </c>
      <c r="AD63" s="296">
        <f t="shared" si="5"/>
        <v>0.76564785219301279</v>
      </c>
      <c r="AE63" s="295">
        <f>IF('FEN 2016'!$A273&lt;&gt;0,'FEN 2016'!L273, " ")</f>
        <v>140345</v>
      </c>
      <c r="AF63" s="296">
        <f t="shared" si="6"/>
        <v>0.1492801642299858</v>
      </c>
      <c r="AG63" s="296">
        <f t="shared" si="7"/>
        <v>0.23507198357700143</v>
      </c>
      <c r="AH63" s="314" t="s">
        <v>1343</v>
      </c>
      <c r="AI63" s="305"/>
      <c r="AJ63" s="305"/>
      <c r="AK63" s="305"/>
      <c r="AL63" s="305"/>
      <c r="AM63" s="305"/>
      <c r="AN63" s="305"/>
      <c r="AO63" s="305"/>
      <c r="AP63" s="128"/>
      <c r="AQ63" s="128"/>
      <c r="AR63" s="128"/>
      <c r="AS63" s="128"/>
      <c r="AT63" s="128"/>
      <c r="AU63" s="128"/>
      <c r="AV63" s="128"/>
      <c r="AW63" s="128"/>
      <c r="AX63" s="128"/>
      <c r="AY63" s="128"/>
    </row>
    <row r="64" spans="1:51" ht="13.15" customHeight="1">
      <c r="A64" s="128">
        <v>62</v>
      </c>
      <c r="B64" s="128">
        <f>IF('FEN 2016'!$A276&lt;&gt;0,'FEN 2016'!B276, " ")</f>
        <v>2015</v>
      </c>
      <c r="C64" s="128">
        <f>IF('FEN 2016'!$A276&lt;&gt;0,'FEN 2016'!C276, " ")</f>
        <v>2015</v>
      </c>
      <c r="D64" s="301" t="str">
        <f t="shared" si="13"/>
        <v xml:space="preserve"> </v>
      </c>
      <c r="E64" s="301" t="str">
        <f t="shared" si="13"/>
        <v xml:space="preserve"> </v>
      </c>
      <c r="F64" s="301" t="str">
        <f t="shared" si="13"/>
        <v xml:space="preserve"> </v>
      </c>
      <c r="G64" s="301" t="str">
        <f t="shared" si="13"/>
        <v xml:space="preserve"> </v>
      </c>
      <c r="H64" s="301" t="str">
        <f t="shared" si="13"/>
        <v>1</v>
      </c>
      <c r="I64" s="301" t="str">
        <f t="shared" si="13"/>
        <v xml:space="preserve"> </v>
      </c>
      <c r="J64" s="301" t="str">
        <f t="shared" si="13"/>
        <v xml:space="preserve"> </v>
      </c>
      <c r="K64" s="128" t="str">
        <f t="shared" si="1"/>
        <v>NU</v>
      </c>
      <c r="L64" s="306" t="str">
        <f>IF('FEN 2016'!$A276&lt;&gt;0,'FEN 2016'!E276, " ")</f>
        <v>Reabilitarea apeductului din str. Naţională, Alexandru cel Bun şi construcţia sistemului de canalizare pe str. Alexandru cel Bun, or. Ungheni</v>
      </c>
      <c r="M64" s="308"/>
      <c r="N64" s="308" t="s">
        <v>1344</v>
      </c>
      <c r="O64" s="308" t="s">
        <v>1344</v>
      </c>
      <c r="P64" s="306"/>
      <c r="Q64" s="128" t="str">
        <f>IF('FEN 2016'!$A276&lt;&gt;0,'FEN 2016'!F276, " ")</f>
        <v xml:space="preserve">Primăria or. Ungheni  Întreprinderea municipală  " Apă-Canal"                     din Ungheni        </v>
      </c>
      <c r="R64" s="298" t="s">
        <v>1403</v>
      </c>
      <c r="S64" s="298" t="s">
        <v>1403</v>
      </c>
      <c r="T64" s="298" t="s">
        <v>1334</v>
      </c>
      <c r="U64" s="298" t="s">
        <v>1346</v>
      </c>
      <c r="V64" s="295">
        <f>IF('FEN 2016'!$A276&lt;&gt;0,'FEN 2016'!H276, " ")</f>
        <v>10285000</v>
      </c>
      <c r="W64" s="295">
        <f>IF('FEN 2016'!$A276&lt;&gt;0,'FEN 2016'!G276, " ")</f>
        <v>1542750</v>
      </c>
      <c r="X64" s="296">
        <f t="shared" si="2"/>
        <v>0.15</v>
      </c>
      <c r="Y64" s="295">
        <f>IF('FEN 2016'!$A276&lt;&gt;0,'FEN 2016'!I276, " ")</f>
        <v>1000000</v>
      </c>
      <c r="Z64" s="296">
        <f t="shared" si="3"/>
        <v>9.7228974234321822E-2</v>
      </c>
      <c r="AA64" s="295">
        <f>IF('FEN 2016'!$A276&lt;&gt;0,'FEN 2016'!J276, " ")</f>
        <v>489653.49</v>
      </c>
      <c r="AB64" s="296">
        <f t="shared" si="4"/>
        <v>4.760850656295576E-2</v>
      </c>
      <c r="AC64" s="295">
        <f>IF('FEN 2016'!$A276&lt;&gt;0,'FEN 2016'!K276, " ")</f>
        <v>510346.51</v>
      </c>
      <c r="AD64" s="296">
        <f t="shared" si="5"/>
        <v>4.9620467671366068E-2</v>
      </c>
      <c r="AE64" s="295">
        <f>IF('FEN 2016'!$A276&lt;&gt;0,'FEN 2016'!L276, " ")</f>
        <v>9285000</v>
      </c>
      <c r="AF64" s="296">
        <f t="shared" si="6"/>
        <v>0.90277102576567814</v>
      </c>
      <c r="AG64" s="296">
        <f t="shared" si="7"/>
        <v>0.19760850656295575</v>
      </c>
      <c r="AH64" s="314" t="s">
        <v>1343</v>
      </c>
      <c r="AI64" s="305"/>
      <c r="AJ64" s="305"/>
      <c r="AK64" s="305"/>
      <c r="AL64" s="305"/>
      <c r="AM64" s="305"/>
      <c r="AN64" s="305"/>
      <c r="AO64" s="305"/>
      <c r="AP64" s="128"/>
      <c r="AQ64" s="128"/>
      <c r="AR64" s="128"/>
      <c r="AS64" s="128"/>
      <c r="AT64" s="128"/>
      <c r="AU64" s="128"/>
      <c r="AV64" s="128"/>
      <c r="AW64" s="128"/>
      <c r="AX64" s="128"/>
      <c r="AY64" s="128"/>
    </row>
    <row r="65" spans="1:51" ht="13.15" customHeight="1">
      <c r="A65" s="128">
        <v>63</v>
      </c>
      <c r="B65" s="128">
        <f>IF('FEN 2016'!$A279&lt;&gt;0,'FEN 2016'!B279, " ")</f>
        <v>2015</v>
      </c>
      <c r="C65" s="128">
        <f>IF('FEN 2016'!$A279&lt;&gt;0,'FEN 2016'!C279, " ")</f>
        <v>2015</v>
      </c>
      <c r="D65" s="301" t="str">
        <f t="shared" si="13"/>
        <v xml:space="preserve"> </v>
      </c>
      <c r="E65" s="301" t="str">
        <f t="shared" si="13"/>
        <v xml:space="preserve"> </v>
      </c>
      <c r="F65" s="301" t="str">
        <f t="shared" si="13"/>
        <v xml:space="preserve"> </v>
      </c>
      <c r="G65" s="301" t="str">
        <f t="shared" si="13"/>
        <v xml:space="preserve"> </v>
      </c>
      <c r="H65" s="301" t="str">
        <f t="shared" si="13"/>
        <v>1</v>
      </c>
      <c r="I65" s="301" t="str">
        <f t="shared" si="13"/>
        <v xml:space="preserve"> </v>
      </c>
      <c r="J65" s="301" t="str">
        <f t="shared" si="13"/>
        <v xml:space="preserve"> </v>
      </c>
      <c r="K65" s="128" t="str">
        <f t="shared" si="1"/>
        <v>NU</v>
      </c>
      <c r="L65" s="306" t="str">
        <f>IF('FEN 2016'!$A279&lt;&gt;0,'FEN 2016'!E279, " ")</f>
        <v xml:space="preserve">Reparaţia sistemului de aprovizionare cu apă potabilă a s. Jevreni </v>
      </c>
      <c r="M65" s="308"/>
      <c r="N65" s="308" t="s">
        <v>1344</v>
      </c>
      <c r="O65" s="306"/>
      <c r="P65" s="306"/>
      <c r="Q65" s="128" t="str">
        <f>IF('FEN 2016'!$A279&lt;&gt;0,'FEN 2016'!F279, " ")</f>
        <v>Primăria s. Jevreni, r. Criuleni</v>
      </c>
      <c r="R65" s="298" t="s">
        <v>1513</v>
      </c>
      <c r="S65" s="298" t="s">
        <v>1381</v>
      </c>
      <c r="T65" s="298" t="s">
        <v>1352</v>
      </c>
      <c r="U65" s="298" t="s">
        <v>1339</v>
      </c>
      <c r="V65" s="295">
        <f>IF('FEN 2016'!$A279&lt;&gt;0,'FEN 2016'!H279, " ")</f>
        <v>1158302</v>
      </c>
      <c r="W65" s="295">
        <f>IF('FEN 2016'!$A279&lt;&gt;0,'FEN 2016'!G279, " ")</f>
        <v>173745.3</v>
      </c>
      <c r="X65" s="296">
        <f t="shared" si="2"/>
        <v>0.15</v>
      </c>
      <c r="Y65" s="295">
        <f>IF('FEN 2016'!$A279&lt;&gt;0,'FEN 2016'!I279, " ")</f>
        <v>659302</v>
      </c>
      <c r="Z65" s="296">
        <f t="shared" si="3"/>
        <v>0.56919697971686145</v>
      </c>
      <c r="AA65" s="295">
        <f>IF('FEN 2016'!$A279&lt;&gt;0,'FEN 2016'!J279, " ")</f>
        <v>494476.5</v>
      </c>
      <c r="AB65" s="296">
        <f t="shared" si="4"/>
        <v>0.42689773478764603</v>
      </c>
      <c r="AC65" s="295">
        <f>IF('FEN 2016'!$A279&lt;&gt;0,'FEN 2016'!K279, " ")</f>
        <v>164825.5</v>
      </c>
      <c r="AD65" s="296">
        <f t="shared" si="5"/>
        <v>0.14229924492921536</v>
      </c>
      <c r="AE65" s="295">
        <f>IF('FEN 2016'!$A279&lt;&gt;0,'FEN 2016'!L279, " ")</f>
        <v>499000</v>
      </c>
      <c r="AF65" s="296">
        <f t="shared" si="6"/>
        <v>0.4308030202831386</v>
      </c>
      <c r="AG65" s="296">
        <f t="shared" si="7"/>
        <v>0.57689773478764605</v>
      </c>
      <c r="AH65" s="314" t="s">
        <v>1343</v>
      </c>
      <c r="AI65" s="305"/>
      <c r="AJ65" s="305"/>
      <c r="AK65" s="305"/>
      <c r="AL65" s="305"/>
      <c r="AM65" s="305"/>
      <c r="AN65" s="305"/>
      <c r="AO65" s="305"/>
      <c r="AP65" s="128"/>
      <c r="AQ65" s="128"/>
      <c r="AR65" s="128"/>
      <c r="AS65" s="128"/>
      <c r="AT65" s="128"/>
      <c r="AU65" s="128"/>
      <c r="AV65" s="128"/>
      <c r="AW65" s="128"/>
      <c r="AX65" s="128"/>
      <c r="AY65" s="128"/>
    </row>
    <row r="66" spans="1:51" ht="13.15" customHeight="1">
      <c r="A66" s="128">
        <v>64</v>
      </c>
      <c r="B66" s="128">
        <f>IF('FEN 2016'!$A282&lt;&gt;0,'FEN 2016'!B282, " ")</f>
        <v>2015</v>
      </c>
      <c r="C66" s="128">
        <f>IF('FEN 2016'!$A282&lt;&gt;0,'FEN 2016'!C282, " ")</f>
        <v>2015</v>
      </c>
      <c r="D66" s="301" t="str">
        <f t="shared" si="13"/>
        <v xml:space="preserve"> </v>
      </c>
      <c r="E66" s="301" t="str">
        <f t="shared" si="13"/>
        <v xml:space="preserve"> </v>
      </c>
      <c r="F66" s="301" t="str">
        <f t="shared" si="13"/>
        <v xml:space="preserve"> </v>
      </c>
      <c r="G66" s="301" t="str">
        <f t="shared" si="13"/>
        <v xml:space="preserve"> </v>
      </c>
      <c r="H66" s="301" t="str">
        <f t="shared" si="13"/>
        <v>1</v>
      </c>
      <c r="I66" s="301" t="str">
        <f t="shared" si="13"/>
        <v xml:space="preserve"> </v>
      </c>
      <c r="J66" s="301" t="str">
        <f t="shared" si="13"/>
        <v xml:space="preserve"> </v>
      </c>
      <c r="K66" s="128" t="str">
        <f t="shared" si="1"/>
        <v>NU</v>
      </c>
      <c r="L66" s="306" t="str">
        <f>IF('FEN 2016'!$A282&lt;&gt;0,'FEN 2016'!E282, " ")</f>
        <v>Construcţia apeductului şi sistemelor de epurare, canalizare cu conectarea obiectelor de menire socială</v>
      </c>
      <c r="M66" s="308"/>
      <c r="N66" s="308" t="s">
        <v>1344</v>
      </c>
      <c r="O66" s="308" t="s">
        <v>1344</v>
      </c>
      <c r="P66" s="308" t="s">
        <v>1344</v>
      </c>
      <c r="Q66" s="128" t="str">
        <f>IF('FEN 2016'!$A282&lt;&gt;0,'FEN 2016'!F282, " ")</f>
        <v>Primăria s. Donici, r. Orhei</v>
      </c>
      <c r="R66" s="298" t="s">
        <v>1499</v>
      </c>
      <c r="S66" s="298" t="s">
        <v>1393</v>
      </c>
      <c r="T66" s="298" t="s">
        <v>1334</v>
      </c>
      <c r="U66" s="298" t="s">
        <v>1339</v>
      </c>
      <c r="V66" s="295">
        <f>IF('FEN 2016'!$A282&lt;&gt;0,'FEN 2016'!H282, " ")</f>
        <v>661720</v>
      </c>
      <c r="W66" s="295">
        <f>IF('FEN 2016'!$A282&lt;&gt;0,'FEN 2016'!G282, " ")</f>
        <v>99258</v>
      </c>
      <c r="X66" s="296">
        <f t="shared" si="2"/>
        <v>0.15</v>
      </c>
      <c r="Y66" s="295">
        <f>IF('FEN 2016'!$A282&lt;&gt;0,'FEN 2016'!I282, " ")</f>
        <v>661720</v>
      </c>
      <c r="Z66" s="296">
        <f t="shared" si="3"/>
        <v>1</v>
      </c>
      <c r="AA66" s="295">
        <f>IF('FEN 2016'!$A282&lt;&gt;0,'FEN 2016'!J282, " ")</f>
        <v>66172</v>
      </c>
      <c r="AB66" s="296">
        <f t="shared" si="4"/>
        <v>0.1</v>
      </c>
      <c r="AC66" s="295">
        <f>IF('FEN 2016'!$A282&lt;&gt;0,'FEN 2016'!K282, " ")</f>
        <v>595548</v>
      </c>
      <c r="AD66" s="296">
        <f t="shared" si="5"/>
        <v>0.9</v>
      </c>
      <c r="AE66" s="295">
        <f>IF('FEN 2016'!$A282&lt;&gt;0,'FEN 2016'!L282, " ")</f>
        <v>0</v>
      </c>
      <c r="AF66" s="296">
        <f t="shared" si="6"/>
        <v>0</v>
      </c>
      <c r="AG66" s="296">
        <f t="shared" si="7"/>
        <v>0.25</v>
      </c>
      <c r="AH66" s="314" t="s">
        <v>1343</v>
      </c>
      <c r="AI66" s="305"/>
      <c r="AJ66" s="305"/>
      <c r="AK66" s="305"/>
      <c r="AL66" s="305"/>
      <c r="AM66" s="305"/>
      <c r="AN66" s="305"/>
      <c r="AO66" s="305"/>
      <c r="AP66" s="128"/>
      <c r="AQ66" s="128"/>
      <c r="AR66" s="128"/>
      <c r="AS66" s="128"/>
      <c r="AT66" s="128"/>
      <c r="AU66" s="128"/>
      <c r="AV66" s="128"/>
      <c r="AW66" s="128"/>
      <c r="AX66" s="128"/>
      <c r="AY66" s="128"/>
    </row>
    <row r="67" spans="1:51" ht="13.15" customHeight="1">
      <c r="A67" s="128">
        <v>65</v>
      </c>
      <c r="B67" s="128">
        <f>IF('FEN 2016'!$A285&lt;&gt;0,'FEN 2016'!B285, " ")</f>
        <v>2015</v>
      </c>
      <c r="C67" s="128">
        <f>IF('FEN 2016'!$A285&lt;&gt;0,'FEN 2016'!C285, " ")</f>
        <v>2015</v>
      </c>
      <c r="D67" s="301" t="str">
        <f t="shared" si="13"/>
        <v xml:space="preserve"> </v>
      </c>
      <c r="E67" s="301" t="str">
        <f t="shared" si="13"/>
        <v xml:space="preserve"> </v>
      </c>
      <c r="F67" s="301" t="str">
        <f t="shared" si="13"/>
        <v xml:space="preserve"> </v>
      </c>
      <c r="G67" s="301" t="str">
        <f t="shared" si="13"/>
        <v xml:space="preserve"> </v>
      </c>
      <c r="H67" s="301" t="str">
        <f t="shared" si="13"/>
        <v>1</v>
      </c>
      <c r="I67" s="301" t="str">
        <f t="shared" si="13"/>
        <v xml:space="preserve"> </v>
      </c>
      <c r="J67" s="301" t="str">
        <f t="shared" si="13"/>
        <v xml:space="preserve"> </v>
      </c>
      <c r="K67" s="128" t="str">
        <f t="shared" ref="K67:K130" si="14">IF(AG67&gt;1, "DA", "NU")</f>
        <v>DA</v>
      </c>
      <c r="L67" s="306" t="str">
        <f>IF('FEN 2016'!$A285&lt;&gt;0,'FEN 2016'!E285, " ")</f>
        <v>Reconstrucția fîntînii arteziene și extinderea rețelei de aprovizionare cu apă potabilă a satului Hansca</v>
      </c>
      <c r="M67" s="308" t="s">
        <v>1344</v>
      </c>
      <c r="N67" s="308" t="s">
        <v>1344</v>
      </c>
      <c r="O67" s="306"/>
      <c r="P67" s="306"/>
      <c r="Q67" s="128" t="str">
        <f>IF('FEN 2016'!$A285&lt;&gt;0,'FEN 2016'!F285, " ")</f>
        <v>Primăria Hansca, r. Ialoveni</v>
      </c>
      <c r="R67" s="298" t="s">
        <v>1566</v>
      </c>
      <c r="S67" s="298" t="s">
        <v>1390</v>
      </c>
      <c r="T67" s="298" t="s">
        <v>1334</v>
      </c>
      <c r="U67" s="298"/>
      <c r="V67" s="295">
        <f>IF('FEN 2016'!$A285&lt;&gt;0,'FEN 2016'!H285, " ")</f>
        <v>865490</v>
      </c>
      <c r="W67" s="295">
        <f>IF('FEN 2016'!$A285&lt;&gt;0,'FEN 2016'!G285, " ")</f>
        <v>129823.5</v>
      </c>
      <c r="X67" s="296">
        <f t="shared" ref="X67:X130" si="15">W67/V67</f>
        <v>0.15</v>
      </c>
      <c r="Y67" s="295">
        <f>IF('FEN 2016'!$A285&lt;&gt;0,'FEN 2016'!I285, " ")</f>
        <v>865490</v>
      </c>
      <c r="Z67" s="296">
        <f t="shared" ref="Z67:Z130" si="16">Y67/V67</f>
        <v>1</v>
      </c>
      <c r="AA67" s="295">
        <f>IF('FEN 2016'!$A285&lt;&gt;0,'FEN 2016'!J285, " ")</f>
        <v>778863.28</v>
      </c>
      <c r="AB67" s="296">
        <f t="shared" ref="AB67:AB130" si="17">AA67/V67</f>
        <v>0.89991020115772569</v>
      </c>
      <c r="AC67" s="295">
        <f>IF('FEN 2016'!$A285&lt;&gt;0,'FEN 2016'!K285, " ")</f>
        <v>86626.719999999972</v>
      </c>
      <c r="AD67" s="296">
        <f t="shared" ref="AD67:AD130" si="18">AC67/V67</f>
        <v>0.10008979884227429</v>
      </c>
      <c r="AE67" s="295">
        <f>IF('FEN 2016'!$A285&lt;&gt;0,'FEN 2016'!L285, " ")</f>
        <v>0</v>
      </c>
      <c r="AF67" s="296">
        <f t="shared" ref="AF67:AF130" si="19">AE67/V67</f>
        <v>0</v>
      </c>
      <c r="AG67" s="296">
        <f t="shared" ref="AG67:AG130" si="20">(AA67+W67)/V67</f>
        <v>1.0499102011577257</v>
      </c>
      <c r="AH67" s="314" t="s">
        <v>1343</v>
      </c>
      <c r="AI67" s="305"/>
      <c r="AJ67" s="305"/>
      <c r="AK67" s="305"/>
      <c r="AL67" s="305"/>
      <c r="AM67" s="305"/>
      <c r="AN67" s="305"/>
      <c r="AO67" s="305"/>
      <c r="AP67" s="128"/>
      <c r="AQ67" s="128"/>
      <c r="AR67" s="128"/>
      <c r="AS67" s="128"/>
      <c r="AT67" s="128"/>
      <c r="AU67" s="128"/>
      <c r="AV67" s="128"/>
      <c r="AW67" s="128"/>
      <c r="AX67" s="128"/>
      <c r="AY67" s="128"/>
    </row>
    <row r="68" spans="1:51" ht="13.15" customHeight="1">
      <c r="A68" s="128">
        <v>66</v>
      </c>
      <c r="B68" s="128">
        <f>IF('FEN 2016'!$A288&lt;&gt;0,'FEN 2016'!B288, " ")</f>
        <v>2015</v>
      </c>
      <c r="C68" s="128">
        <f>IF('FEN 2016'!$A288&lt;&gt;0,'FEN 2016'!C288, " ")</f>
        <v>2015</v>
      </c>
      <c r="D68" s="301" t="str">
        <f t="shared" si="13"/>
        <v xml:space="preserve"> </v>
      </c>
      <c r="E68" s="301" t="str">
        <f t="shared" si="13"/>
        <v xml:space="preserve"> </v>
      </c>
      <c r="F68" s="301" t="str">
        <f t="shared" si="13"/>
        <v xml:space="preserve"> </v>
      </c>
      <c r="G68" s="301" t="str">
        <f t="shared" si="13"/>
        <v xml:space="preserve"> </v>
      </c>
      <c r="H68" s="301" t="str">
        <f t="shared" si="13"/>
        <v>1</v>
      </c>
      <c r="I68" s="301" t="str">
        <f t="shared" si="13"/>
        <v xml:space="preserve"> </v>
      </c>
      <c r="J68" s="301" t="str">
        <f t="shared" si="13"/>
        <v xml:space="preserve"> </v>
      </c>
      <c r="K68" s="128" t="str">
        <f t="shared" si="14"/>
        <v>NU</v>
      </c>
      <c r="L68" s="306" t="str">
        <f>IF('FEN 2016'!$A288&lt;&gt;0,'FEN 2016'!E288, " ")</f>
        <v xml:space="preserve">Evacuarea și epurarea apelor uzate din s.Neculăieuca </v>
      </c>
      <c r="M68" s="308"/>
      <c r="N68" s="308"/>
      <c r="O68" s="308" t="s">
        <v>1344</v>
      </c>
      <c r="P68" s="306"/>
      <c r="Q68" s="128" t="str">
        <f>IF('FEN 2016'!$A288&lt;&gt;0,'FEN 2016'!F288, " ")</f>
        <v>Primăria Neculăieuca r.Orhei</v>
      </c>
      <c r="R68" s="298" t="s">
        <v>1591</v>
      </c>
      <c r="S68" s="298" t="s">
        <v>1393</v>
      </c>
      <c r="T68" s="298" t="s">
        <v>1334</v>
      </c>
      <c r="U68" s="298" t="s">
        <v>1339</v>
      </c>
      <c r="V68" s="295">
        <f>IF('FEN 2016'!$A288&lt;&gt;0,'FEN 2016'!H288, " ")</f>
        <v>7710420</v>
      </c>
      <c r="W68" s="295">
        <f>IF('FEN 2016'!$A288&lt;&gt;0,'FEN 2016'!G288, " ")</f>
        <v>1156563</v>
      </c>
      <c r="X68" s="296">
        <f t="shared" si="15"/>
        <v>0.15</v>
      </c>
      <c r="Y68" s="295">
        <f>IF('FEN 2016'!$A288&lt;&gt;0,'FEN 2016'!I288, " ")</f>
        <v>500000</v>
      </c>
      <c r="Z68" s="296">
        <f t="shared" si="16"/>
        <v>6.4847310522643378E-2</v>
      </c>
      <c r="AA68" s="295">
        <f>IF('FEN 2016'!$A288&lt;&gt;0,'FEN 2016'!J288, " ")</f>
        <v>0</v>
      </c>
      <c r="AB68" s="296">
        <f t="shared" si="17"/>
        <v>0</v>
      </c>
      <c r="AC68" s="295">
        <f>IF('FEN 2016'!$A288&lt;&gt;0,'FEN 2016'!K288, " ")</f>
        <v>500000</v>
      </c>
      <c r="AD68" s="296">
        <f t="shared" si="18"/>
        <v>6.4847310522643378E-2</v>
      </c>
      <c r="AE68" s="295">
        <f>IF('FEN 2016'!$A288&lt;&gt;0,'FEN 2016'!L288, " ")</f>
        <v>7210420</v>
      </c>
      <c r="AF68" s="296">
        <f t="shared" si="19"/>
        <v>0.93515268947735664</v>
      </c>
      <c r="AG68" s="296">
        <f t="shared" si="20"/>
        <v>0.15</v>
      </c>
      <c r="AH68" s="314" t="s">
        <v>1343</v>
      </c>
      <c r="AI68" s="305"/>
      <c r="AJ68" s="305"/>
      <c r="AK68" s="305"/>
      <c r="AL68" s="305"/>
      <c r="AM68" s="305"/>
      <c r="AN68" s="305"/>
      <c r="AO68" s="305"/>
      <c r="AP68" s="128"/>
      <c r="AQ68" s="128"/>
      <c r="AR68" s="128"/>
      <c r="AS68" s="128"/>
      <c r="AT68" s="128"/>
      <c r="AU68" s="128"/>
      <c r="AV68" s="128"/>
      <c r="AW68" s="128"/>
      <c r="AX68" s="128"/>
      <c r="AY68" s="128"/>
    </row>
    <row r="69" spans="1:51" ht="13.15" customHeight="1">
      <c r="A69" s="128">
        <v>67</v>
      </c>
      <c r="B69" s="128">
        <f>IF('FEN 2016'!$A291&lt;&gt;0,'FEN 2016'!B291, " ")</f>
        <v>2015</v>
      </c>
      <c r="C69" s="128">
        <f>IF('FEN 2016'!$A291&lt;&gt;0,'FEN 2016'!C291, " ")</f>
        <v>2015</v>
      </c>
      <c r="D69" s="301" t="str">
        <f t="shared" si="13"/>
        <v xml:space="preserve"> </v>
      </c>
      <c r="E69" s="301" t="str">
        <f t="shared" si="13"/>
        <v xml:space="preserve"> </v>
      </c>
      <c r="F69" s="301" t="str">
        <f t="shared" si="13"/>
        <v xml:space="preserve"> </v>
      </c>
      <c r="G69" s="301" t="str">
        <f t="shared" si="13"/>
        <v xml:space="preserve"> </v>
      </c>
      <c r="H69" s="301" t="str">
        <f t="shared" si="13"/>
        <v>1</v>
      </c>
      <c r="I69" s="301" t="str">
        <f t="shared" si="13"/>
        <v xml:space="preserve"> </v>
      </c>
      <c r="J69" s="301" t="str">
        <f t="shared" si="13"/>
        <v xml:space="preserve"> </v>
      </c>
      <c r="K69" s="128" t="str">
        <f t="shared" si="14"/>
        <v>NU</v>
      </c>
      <c r="L69" s="306" t="str">
        <f>IF('FEN 2016'!$A291&lt;&gt;0,'FEN 2016'!E291, " ")</f>
        <v>Renovarea stației de epurare și construcția rețelelor exterioare de canalizare a unui sector din s. Ciorescu - Etapa I</v>
      </c>
      <c r="M69" s="308"/>
      <c r="N69" s="308"/>
      <c r="O69" s="308" t="s">
        <v>1344</v>
      </c>
      <c r="P69" s="308" t="s">
        <v>1344</v>
      </c>
      <c r="Q69" s="128" t="str">
        <f>IF('FEN 2016'!$A291&lt;&gt;0,'FEN 2016'!F291, " ")</f>
        <v>Primăria comunei Ciorescu, mun. Chișinău</v>
      </c>
      <c r="R69" s="298" t="s">
        <v>1517</v>
      </c>
      <c r="S69" s="298" t="s">
        <v>1405</v>
      </c>
      <c r="T69" s="298" t="s">
        <v>1340</v>
      </c>
      <c r="U69" s="298" t="s">
        <v>1339</v>
      </c>
      <c r="V69" s="295">
        <f>IF('FEN 2016'!$A291&lt;&gt;0,'FEN 2016'!H291, " ")</f>
        <v>11240139</v>
      </c>
      <c r="W69" s="295">
        <f>IF('FEN 2016'!$A291&lt;&gt;0,'FEN 2016'!G291, " ")</f>
        <v>1686020.85</v>
      </c>
      <c r="X69" s="296">
        <f t="shared" si="15"/>
        <v>0.15</v>
      </c>
      <c r="Y69" s="295">
        <f>IF('FEN 2016'!$A291&lt;&gt;0,'FEN 2016'!I291, " ")</f>
        <v>3000000</v>
      </c>
      <c r="Z69" s="296">
        <f t="shared" si="16"/>
        <v>0.26690061395148229</v>
      </c>
      <c r="AA69" s="295">
        <f>IF('FEN 2016'!$A291&lt;&gt;0,'FEN 2016'!J291, " ")</f>
        <v>750000</v>
      </c>
      <c r="AB69" s="296">
        <f t="shared" si="17"/>
        <v>6.6725153487870573E-2</v>
      </c>
      <c r="AC69" s="295">
        <f>IF('FEN 2016'!$A291&lt;&gt;0,'FEN 2016'!K291, " ")</f>
        <v>2250000</v>
      </c>
      <c r="AD69" s="296">
        <f t="shared" si="18"/>
        <v>0.2001754604636117</v>
      </c>
      <c r="AE69" s="295">
        <f>IF('FEN 2016'!$A291&lt;&gt;0,'FEN 2016'!L291, " ")</f>
        <v>8240139</v>
      </c>
      <c r="AF69" s="296">
        <f t="shared" si="19"/>
        <v>0.73309938604851776</v>
      </c>
      <c r="AG69" s="296">
        <f t="shared" si="20"/>
        <v>0.21672515348787058</v>
      </c>
      <c r="AH69" s="314" t="s">
        <v>1343</v>
      </c>
      <c r="AI69" s="305"/>
      <c r="AJ69" s="305"/>
      <c r="AK69" s="305"/>
      <c r="AL69" s="305"/>
      <c r="AM69" s="305"/>
      <c r="AN69" s="305"/>
      <c r="AO69" s="305"/>
      <c r="AP69" s="128"/>
      <c r="AQ69" s="128"/>
      <c r="AR69" s="128"/>
      <c r="AS69" s="128"/>
      <c r="AT69" s="128"/>
      <c r="AU69" s="128"/>
      <c r="AV69" s="128"/>
      <c r="AW69" s="128"/>
      <c r="AX69" s="128"/>
      <c r="AY69" s="128"/>
    </row>
    <row r="70" spans="1:51" ht="13.15" customHeight="1">
      <c r="A70" s="128">
        <v>68</v>
      </c>
      <c r="B70" s="128">
        <f>IF('FEN 2016'!$A295&lt;&gt;0,'FEN 2016'!B295, " ")</f>
        <v>2014</v>
      </c>
      <c r="C70" s="128">
        <f>IF('FEN 2016'!$A295&lt;&gt;0,'FEN 2016'!C295, " ")</f>
        <v>2015</v>
      </c>
      <c r="D70" s="301" t="str">
        <f t="shared" si="13"/>
        <v xml:space="preserve"> </v>
      </c>
      <c r="E70" s="301" t="str">
        <f t="shared" si="13"/>
        <v xml:space="preserve"> </v>
      </c>
      <c r="F70" s="301" t="str">
        <f t="shared" si="13"/>
        <v xml:space="preserve"> </v>
      </c>
      <c r="G70" s="301" t="str">
        <f t="shared" si="13"/>
        <v>1</v>
      </c>
      <c r="H70" s="301" t="str">
        <f t="shared" si="13"/>
        <v>1</v>
      </c>
      <c r="I70" s="301" t="str">
        <f t="shared" si="13"/>
        <v xml:space="preserve"> </v>
      </c>
      <c r="J70" s="301" t="str">
        <f t="shared" si="13"/>
        <v xml:space="preserve"> </v>
      </c>
      <c r="K70" s="128" t="str">
        <f t="shared" si="14"/>
        <v>NU</v>
      </c>
      <c r="L70" s="306" t="str">
        <f>IF('FEN 2016'!$A295&lt;&gt;0,'FEN 2016'!E295, " ")</f>
        <v xml:space="preserve">Forarea fîntînii arteziene, aprovizionarea cu apă potabilă a populației din s. Antoneuca - Etapa II  </v>
      </c>
      <c r="M70" s="308" t="s">
        <v>1344</v>
      </c>
      <c r="N70" s="308" t="s">
        <v>1344</v>
      </c>
      <c r="O70" s="306"/>
      <c r="P70" s="306"/>
      <c r="Q70" s="128" t="str">
        <f>IF('FEN 2016'!$A295&lt;&gt;0,'FEN 2016'!F295, " ")</f>
        <v>Primăria Antoneuca, r. Drochia</v>
      </c>
      <c r="R70" s="298" t="s">
        <v>1437</v>
      </c>
      <c r="S70" s="298" t="s">
        <v>1384</v>
      </c>
      <c r="T70" s="298" t="s">
        <v>1336</v>
      </c>
      <c r="U70" s="298"/>
      <c r="V70" s="295">
        <f>IF('FEN 2016'!$A295&lt;&gt;0,'FEN 2016'!H295, " ")</f>
        <v>2672245</v>
      </c>
      <c r="W70" s="295">
        <f>IF('FEN 2016'!$A295&lt;&gt;0,'FEN 2016'!G295, " ")</f>
        <v>400836.75</v>
      </c>
      <c r="X70" s="296">
        <f t="shared" si="15"/>
        <v>0.15</v>
      </c>
      <c r="Y70" s="295">
        <f>IF('FEN 2016'!$A295&lt;&gt;0,'FEN 2016'!I295, " ")</f>
        <v>2387441</v>
      </c>
      <c r="Z70" s="296">
        <f t="shared" si="16"/>
        <v>0.89342144900635978</v>
      </c>
      <c r="AA70" s="295">
        <f>IF('FEN 2016'!$A295&lt;&gt;0,'FEN 2016'!J295, " ")</f>
        <v>1788038.73</v>
      </c>
      <c r="AB70" s="296">
        <f t="shared" si="17"/>
        <v>0.66911481918761195</v>
      </c>
      <c r="AC70" s="295">
        <f>IF('FEN 2016'!$A295&lt;&gt;0,'FEN 2016'!K295, " ")</f>
        <v>599402.27</v>
      </c>
      <c r="AD70" s="296">
        <f t="shared" si="18"/>
        <v>0.22430662981874791</v>
      </c>
      <c r="AE70" s="295">
        <f>IF('FEN 2016'!$A295&lt;&gt;0,'FEN 2016'!L295, " ")</f>
        <v>284804</v>
      </c>
      <c r="AF70" s="296">
        <f t="shared" si="19"/>
        <v>0.10657855099364018</v>
      </c>
      <c r="AG70" s="296">
        <f t="shared" si="20"/>
        <v>0.81911481918761186</v>
      </c>
      <c r="AH70" s="314" t="s">
        <v>1343</v>
      </c>
      <c r="AI70" s="305"/>
      <c r="AJ70" s="305"/>
      <c r="AK70" s="305"/>
      <c r="AL70" s="305"/>
      <c r="AM70" s="305"/>
      <c r="AN70" s="305"/>
      <c r="AO70" s="305"/>
      <c r="AP70" s="128"/>
      <c r="AQ70" s="128"/>
      <c r="AR70" s="128"/>
      <c r="AS70" s="128"/>
      <c r="AT70" s="128"/>
      <c r="AU70" s="128"/>
      <c r="AV70" s="128"/>
      <c r="AW70" s="128"/>
      <c r="AX70" s="128"/>
      <c r="AY70" s="128"/>
    </row>
    <row r="71" spans="1:51" ht="13.15" customHeight="1">
      <c r="A71" s="128">
        <v>69</v>
      </c>
      <c r="B71" s="128">
        <f>IF('FEN 2016'!$A299&lt;&gt;0,'FEN 2016'!B299, " ")</f>
        <v>2013</v>
      </c>
      <c r="C71" s="128">
        <f>IF('FEN 2016'!$A299&lt;&gt;0,'FEN 2016'!C299, " ")</f>
        <v>2015</v>
      </c>
      <c r="D71" s="301" t="str">
        <f t="shared" si="13"/>
        <v xml:space="preserve"> </v>
      </c>
      <c r="E71" s="301" t="str">
        <f t="shared" si="13"/>
        <v xml:space="preserve"> </v>
      </c>
      <c r="F71" s="301" t="str">
        <f t="shared" si="13"/>
        <v>1</v>
      </c>
      <c r="G71" s="301" t="str">
        <f t="shared" si="13"/>
        <v>1</v>
      </c>
      <c r="H71" s="301" t="str">
        <f t="shared" si="13"/>
        <v>1</v>
      </c>
      <c r="I71" s="301" t="str">
        <f t="shared" si="13"/>
        <v xml:space="preserve"> </v>
      </c>
      <c r="J71" s="301" t="str">
        <f t="shared" si="13"/>
        <v xml:space="preserve"> </v>
      </c>
      <c r="K71" s="128" t="str">
        <f t="shared" si="14"/>
        <v>NU</v>
      </c>
      <c r="L71" s="306" t="str">
        <f>IF('FEN 2016'!$A299&lt;&gt;0,'FEN 2016'!E299, " ")</f>
        <v xml:space="preserve">Alimentarea cu apă potabilă a satului Măcărești, r.Ungheni  </v>
      </c>
      <c r="M71" s="308"/>
      <c r="N71" s="308" t="s">
        <v>1344</v>
      </c>
      <c r="O71" s="306"/>
      <c r="P71" s="306"/>
      <c r="Q71" s="128" t="str">
        <f>IF('FEN 2016'!$A299&lt;&gt;0,'FEN 2016'!F299, " ")</f>
        <v>Primăria Măcărești, r.Ungheni</v>
      </c>
      <c r="R71" s="298" t="s">
        <v>1632</v>
      </c>
      <c r="S71" s="298" t="s">
        <v>1403</v>
      </c>
      <c r="T71" s="298" t="s">
        <v>1334</v>
      </c>
      <c r="U71" s="298"/>
      <c r="V71" s="295">
        <f>IF('FEN 2016'!$A299&lt;&gt;0,'FEN 2016'!H299, " ")</f>
        <v>14513938</v>
      </c>
      <c r="W71" s="295">
        <f>IF('FEN 2016'!$A299&lt;&gt;0,'FEN 2016'!G299, " ")</f>
        <v>2177090.7000000002</v>
      </c>
      <c r="X71" s="296">
        <f t="shared" si="15"/>
        <v>0.15000000000000002</v>
      </c>
      <c r="Y71" s="295">
        <f>IF('FEN 2016'!$A299&lt;&gt;0,'FEN 2016'!I299, " ")</f>
        <v>2500000</v>
      </c>
      <c r="Z71" s="296">
        <f t="shared" si="16"/>
        <v>0.17224822098592402</v>
      </c>
      <c r="AA71" s="295">
        <f>IF('FEN 2016'!$A299&lt;&gt;0,'FEN 2016'!J299, " ")</f>
        <v>2500000</v>
      </c>
      <c r="AB71" s="296">
        <f t="shared" si="17"/>
        <v>0.17224822098592402</v>
      </c>
      <c r="AC71" s="295">
        <f>IF('FEN 2016'!$A299&lt;&gt;0,'FEN 2016'!K299, " ")</f>
        <v>0</v>
      </c>
      <c r="AD71" s="296">
        <f t="shared" si="18"/>
        <v>0</v>
      </c>
      <c r="AE71" s="295">
        <f>IF('FEN 2016'!$A299&lt;&gt;0,'FEN 2016'!L299, " ")</f>
        <v>12013938</v>
      </c>
      <c r="AF71" s="296">
        <f t="shared" si="19"/>
        <v>0.82775177901407604</v>
      </c>
      <c r="AG71" s="296">
        <f t="shared" si="20"/>
        <v>0.32224822098592404</v>
      </c>
      <c r="AH71" s="314" t="s">
        <v>1343</v>
      </c>
      <c r="AI71" s="305"/>
      <c r="AJ71" s="305"/>
      <c r="AK71" s="305"/>
      <c r="AL71" s="305"/>
      <c r="AM71" s="305"/>
      <c r="AN71" s="305"/>
      <c r="AO71" s="305"/>
      <c r="AP71" s="128"/>
      <c r="AQ71" s="128"/>
      <c r="AR71" s="128"/>
      <c r="AS71" s="128"/>
      <c r="AT71" s="128"/>
      <c r="AU71" s="128"/>
      <c r="AV71" s="128"/>
      <c r="AW71" s="128"/>
      <c r="AX71" s="128"/>
      <c r="AY71" s="128"/>
    </row>
    <row r="72" spans="1:51" ht="13.15" customHeight="1">
      <c r="A72" s="128">
        <v>70</v>
      </c>
      <c r="B72" s="128">
        <f>IF('FEN 2016'!$A303&lt;&gt;0,'FEN 2016'!B303, " ")</f>
        <v>2013</v>
      </c>
      <c r="C72" s="128">
        <f>IF('FEN 2016'!$A303&lt;&gt;0,'FEN 2016'!C303, " ")</f>
        <v>2015</v>
      </c>
      <c r="D72" s="301" t="str">
        <f t="shared" si="13"/>
        <v xml:space="preserve"> </v>
      </c>
      <c r="E72" s="301" t="str">
        <f t="shared" si="13"/>
        <v xml:space="preserve"> </v>
      </c>
      <c r="F72" s="301" t="str">
        <f t="shared" si="13"/>
        <v>1</v>
      </c>
      <c r="G72" s="301" t="str">
        <f t="shared" si="13"/>
        <v>1</v>
      </c>
      <c r="H72" s="301" t="str">
        <f t="shared" si="13"/>
        <v>1</v>
      </c>
      <c r="I72" s="301" t="str">
        <f t="shared" si="13"/>
        <v xml:space="preserve"> </v>
      </c>
      <c r="J72" s="301" t="str">
        <f t="shared" si="13"/>
        <v xml:space="preserve"> </v>
      </c>
      <c r="K72" s="128" t="str">
        <f t="shared" si="14"/>
        <v>NU</v>
      </c>
      <c r="L72" s="306" t="str">
        <f>IF('FEN 2016'!$A303&lt;&gt;0,'FEN 2016'!E303, " ")</f>
        <v xml:space="preserve">Construcția rețelelor de canalizare din s.Grătiești, mun.Chișinău                                     </v>
      </c>
      <c r="M72" s="308"/>
      <c r="N72" s="308"/>
      <c r="O72" s="308" t="s">
        <v>1344</v>
      </c>
      <c r="P72" s="306"/>
      <c r="Q72" s="128" t="str">
        <f>IF('FEN 2016'!$A303&lt;&gt;0,'FEN 2016'!F303, " ")</f>
        <v>Primăria Grătiești, mun.Chișinău</v>
      </c>
      <c r="R72" s="298" t="s">
        <v>1578</v>
      </c>
      <c r="S72" s="298" t="s">
        <v>1405</v>
      </c>
      <c r="T72" s="298" t="s">
        <v>1340</v>
      </c>
      <c r="U72" s="298" t="s">
        <v>1339</v>
      </c>
      <c r="V72" s="295">
        <f>IF('FEN 2016'!$A303&lt;&gt;0,'FEN 2016'!H303, " ")</f>
        <v>6610043</v>
      </c>
      <c r="W72" s="295">
        <f>IF('FEN 2016'!$A303&lt;&gt;0,'FEN 2016'!G303, " ")</f>
        <v>991506.45</v>
      </c>
      <c r="X72" s="296">
        <f t="shared" si="15"/>
        <v>0.15</v>
      </c>
      <c r="Y72" s="295">
        <f>IF('FEN 2016'!$A303&lt;&gt;0,'FEN 2016'!I303, " ")</f>
        <v>5653900</v>
      </c>
      <c r="Z72" s="296">
        <f t="shared" si="16"/>
        <v>0.85534995763265076</v>
      </c>
      <c r="AA72" s="295">
        <f>IF('FEN 2016'!$A303&lt;&gt;0,'FEN 2016'!J303, " ")</f>
        <v>3856095</v>
      </c>
      <c r="AB72" s="296">
        <f t="shared" si="17"/>
        <v>0.58336912483020154</v>
      </c>
      <c r="AC72" s="295">
        <f>IF('FEN 2016'!$A303&lt;&gt;0,'FEN 2016'!K303, " ")</f>
        <v>1797805</v>
      </c>
      <c r="AD72" s="296">
        <f t="shared" si="18"/>
        <v>0.27198083280244922</v>
      </c>
      <c r="AE72" s="295">
        <f>IF('FEN 2016'!$A303&lt;&gt;0,'FEN 2016'!L303, " ")</f>
        <v>956143</v>
      </c>
      <c r="AF72" s="296">
        <f t="shared" si="19"/>
        <v>0.14465004236734919</v>
      </c>
      <c r="AG72" s="296">
        <f t="shared" si="20"/>
        <v>0.73336912483020156</v>
      </c>
      <c r="AH72" s="314" t="s">
        <v>1343</v>
      </c>
      <c r="AI72" s="305"/>
      <c r="AJ72" s="305"/>
      <c r="AK72" s="305"/>
      <c r="AL72" s="305"/>
      <c r="AM72" s="305"/>
      <c r="AN72" s="305"/>
      <c r="AO72" s="305"/>
      <c r="AP72" s="128"/>
      <c r="AQ72" s="128"/>
      <c r="AR72" s="128"/>
      <c r="AS72" s="128"/>
      <c r="AT72" s="128"/>
      <c r="AU72" s="128"/>
      <c r="AV72" s="128"/>
      <c r="AW72" s="128"/>
      <c r="AX72" s="128"/>
      <c r="AY72" s="128"/>
    </row>
    <row r="73" spans="1:51" ht="13.15" customHeight="1">
      <c r="A73" s="128">
        <v>71</v>
      </c>
      <c r="B73" s="128">
        <f>IF('FEN 2016'!$A308&lt;&gt;0,'FEN 2016'!B308, " ")</f>
        <v>2015</v>
      </c>
      <c r="C73" s="128">
        <f>IF('FEN 2016'!$A308&lt;&gt;0,'FEN 2016'!C308, " ")</f>
        <v>2015</v>
      </c>
      <c r="D73" s="301" t="str">
        <f t="shared" ref="D73:J82" si="21">IF(AND($B73&gt;=D$2-$C73+$B73,$C73&lt;=D$2+$C73-$B73),"1"," ")</f>
        <v xml:space="preserve"> </v>
      </c>
      <c r="E73" s="301" t="str">
        <f t="shared" si="21"/>
        <v xml:space="preserve"> </v>
      </c>
      <c r="F73" s="301" t="str">
        <f t="shared" si="21"/>
        <v xml:space="preserve"> </v>
      </c>
      <c r="G73" s="301" t="str">
        <f t="shared" si="21"/>
        <v xml:space="preserve"> </v>
      </c>
      <c r="H73" s="301" t="str">
        <f t="shared" si="21"/>
        <v>1</v>
      </c>
      <c r="I73" s="301" t="str">
        <f t="shared" si="21"/>
        <v xml:space="preserve"> </v>
      </c>
      <c r="J73" s="301" t="str">
        <f t="shared" si="21"/>
        <v xml:space="preserve"> </v>
      </c>
      <c r="K73" s="128" t="str">
        <f t="shared" si="14"/>
        <v>NU</v>
      </c>
      <c r="L73" s="306" t="str">
        <f>IF('FEN 2016'!$A308&lt;&gt;0,'FEN 2016'!E308, " ")</f>
        <v xml:space="preserve">Reconstrucţia staţiei de epurare în m. Comrat cu capacitate de 2200 m3/zi  </v>
      </c>
      <c r="M73" s="308"/>
      <c r="N73" s="308"/>
      <c r="O73" s="306"/>
      <c r="P73" s="308" t="s">
        <v>1344</v>
      </c>
      <c r="Q73" s="128" t="str">
        <f>IF('FEN 2016'!$A308&lt;&gt;0,'FEN 2016'!F308, " ")</f>
        <v>Primaria mun. Comrat</v>
      </c>
      <c r="R73" s="298" t="s">
        <v>1353</v>
      </c>
      <c r="S73" s="298" t="s">
        <v>1407</v>
      </c>
      <c r="T73" s="298" t="s">
        <v>1360</v>
      </c>
      <c r="U73" s="298"/>
      <c r="V73" s="295">
        <f>IF('FEN 2016'!$A308&lt;&gt;0,'FEN 2016'!H308, " ")</f>
        <v>17553401</v>
      </c>
      <c r="W73" s="295">
        <f>IF('FEN 2016'!$A308&lt;&gt;0,'FEN 2016'!G308, " ")</f>
        <v>2633010.15</v>
      </c>
      <c r="X73" s="296">
        <f t="shared" si="15"/>
        <v>0.15</v>
      </c>
      <c r="Y73" s="295">
        <f>IF('FEN 2016'!$A308&lt;&gt;0,'FEN 2016'!I308, " ")</f>
        <v>2000000</v>
      </c>
      <c r="Z73" s="296">
        <f t="shared" si="16"/>
        <v>0.11393803400264142</v>
      </c>
      <c r="AA73" s="295">
        <f>IF('FEN 2016'!$A308&lt;&gt;0,'FEN 2016'!J308, " ")</f>
        <v>200000</v>
      </c>
      <c r="AB73" s="296">
        <f t="shared" si="17"/>
        <v>1.1393803400264142E-2</v>
      </c>
      <c r="AC73" s="295">
        <f>IF('FEN 2016'!$A308&lt;&gt;0,'FEN 2016'!K308, " ")</f>
        <v>1800000</v>
      </c>
      <c r="AD73" s="296">
        <f t="shared" si="18"/>
        <v>0.10254423060237729</v>
      </c>
      <c r="AE73" s="295">
        <f>IF('FEN 2016'!$A308&lt;&gt;0,'FEN 2016'!L308, " ")</f>
        <v>15553401</v>
      </c>
      <c r="AF73" s="296">
        <f t="shared" si="19"/>
        <v>0.88606196599735854</v>
      </c>
      <c r="AG73" s="296">
        <f t="shared" si="20"/>
        <v>0.16139380340026413</v>
      </c>
      <c r="AH73" s="314" t="s">
        <v>1343</v>
      </c>
      <c r="AI73" s="305"/>
      <c r="AJ73" s="305"/>
      <c r="AK73" s="305"/>
      <c r="AL73" s="305"/>
      <c r="AM73" s="305"/>
      <c r="AN73" s="305"/>
      <c r="AO73" s="305"/>
      <c r="AP73" s="128"/>
      <c r="AQ73" s="128"/>
      <c r="AR73" s="128"/>
      <c r="AS73" s="128"/>
      <c r="AT73" s="128"/>
      <c r="AU73" s="128"/>
      <c r="AV73" s="128"/>
      <c r="AW73" s="128"/>
      <c r="AX73" s="128"/>
      <c r="AY73" s="128"/>
    </row>
    <row r="74" spans="1:51" ht="13.15" customHeight="1">
      <c r="A74" s="128">
        <v>72</v>
      </c>
      <c r="B74" s="128">
        <f>IF('FEN 2016'!$A312&lt;&gt;0,'FEN 2016'!B312, " ")</f>
        <v>2013</v>
      </c>
      <c r="C74" s="128">
        <f>IF('FEN 2016'!$A312&lt;&gt;0,'FEN 2016'!C312, " ")</f>
        <v>2015</v>
      </c>
      <c r="D74" s="301" t="str">
        <f t="shared" si="21"/>
        <v xml:space="preserve"> </v>
      </c>
      <c r="E74" s="301" t="str">
        <f t="shared" si="21"/>
        <v xml:space="preserve"> </v>
      </c>
      <c r="F74" s="301" t="str">
        <f t="shared" si="21"/>
        <v>1</v>
      </c>
      <c r="G74" s="301" t="str">
        <f t="shared" si="21"/>
        <v>1</v>
      </c>
      <c r="H74" s="301" t="str">
        <f t="shared" si="21"/>
        <v>1</v>
      </c>
      <c r="I74" s="301" t="str">
        <f t="shared" si="21"/>
        <v xml:space="preserve"> </v>
      </c>
      <c r="J74" s="301" t="str">
        <f t="shared" si="21"/>
        <v xml:space="preserve"> </v>
      </c>
      <c r="K74" s="128" t="str">
        <f t="shared" si="14"/>
        <v>NU</v>
      </c>
      <c r="L74" s="306" t="str">
        <f>IF('FEN 2016'!$A312&lt;&gt;0,'FEN 2016'!E312, " ")</f>
        <v xml:space="preserve">Alimentarea cu apă a s. Oxentea r. Dubăsari - </v>
      </c>
      <c r="M74" s="308"/>
      <c r="N74" s="308" t="s">
        <v>1344</v>
      </c>
      <c r="O74" s="306"/>
      <c r="P74" s="306"/>
      <c r="Q74" s="128" t="str">
        <f>IF('FEN 2016'!$A312&lt;&gt;0,'FEN 2016'!F312, " ")</f>
        <v>Primăria Oxentea    r. Dubăsari</v>
      </c>
      <c r="R74" s="298" t="s">
        <v>1546</v>
      </c>
      <c r="S74" s="298" t="s">
        <v>1385</v>
      </c>
      <c r="T74" s="298" t="s">
        <v>1334</v>
      </c>
      <c r="U74" s="298" t="s">
        <v>1339</v>
      </c>
      <c r="V74" s="295">
        <f>IF('FEN 2016'!$A312&lt;&gt;0,'FEN 2016'!H312, " ")</f>
        <v>3507421</v>
      </c>
      <c r="W74" s="295">
        <f>IF('FEN 2016'!$A312&lt;&gt;0,'FEN 2016'!G312, " ")</f>
        <v>526113.15</v>
      </c>
      <c r="X74" s="296">
        <f t="shared" si="15"/>
        <v>0.15</v>
      </c>
      <c r="Y74" s="295">
        <f>IF('FEN 2016'!$A312&lt;&gt;0,'FEN 2016'!I312, " ")</f>
        <v>3145757</v>
      </c>
      <c r="Z74" s="296">
        <f t="shared" si="16"/>
        <v>0.89688605958623158</v>
      </c>
      <c r="AA74" s="295">
        <f>IF('FEN 2016'!$A312&lt;&gt;0,'FEN 2016'!J312, " ")</f>
        <v>1500061.76</v>
      </c>
      <c r="AB74" s="296">
        <f t="shared" si="17"/>
        <v>0.42768226568752371</v>
      </c>
      <c r="AC74" s="295">
        <f>IF('FEN 2016'!$A312&lt;&gt;0,'FEN 2016'!K312, " ")</f>
        <v>1645695.24</v>
      </c>
      <c r="AD74" s="296">
        <f t="shared" si="18"/>
        <v>0.46920379389870792</v>
      </c>
      <c r="AE74" s="295">
        <f>IF('FEN 2016'!$A312&lt;&gt;0,'FEN 2016'!L312, " ")</f>
        <v>361664</v>
      </c>
      <c r="AF74" s="296">
        <f t="shared" si="19"/>
        <v>0.10311394041376841</v>
      </c>
      <c r="AG74" s="296">
        <f t="shared" si="20"/>
        <v>0.57768226568752368</v>
      </c>
      <c r="AH74" s="314" t="s">
        <v>1343</v>
      </c>
      <c r="AI74" s="305"/>
      <c r="AJ74" s="305"/>
      <c r="AK74" s="305"/>
      <c r="AL74" s="305"/>
      <c r="AM74" s="305"/>
      <c r="AN74" s="305"/>
      <c r="AO74" s="305"/>
      <c r="AP74" s="128"/>
      <c r="AQ74" s="128"/>
      <c r="AR74" s="128"/>
      <c r="AS74" s="128"/>
      <c r="AT74" s="128"/>
      <c r="AU74" s="128"/>
      <c r="AV74" s="128"/>
      <c r="AW74" s="128"/>
      <c r="AX74" s="128"/>
      <c r="AY74" s="128"/>
    </row>
    <row r="75" spans="1:51" ht="13.15" customHeight="1">
      <c r="A75" s="128">
        <v>73</v>
      </c>
      <c r="B75" s="128">
        <f>IF('FEN 2016'!$A317&lt;&gt;0,'FEN 2016'!B317, " ")</f>
        <v>2013</v>
      </c>
      <c r="C75" s="128">
        <f>IF('FEN 2016'!$A317&lt;&gt;0,'FEN 2016'!C317, " ")</f>
        <v>2015</v>
      </c>
      <c r="D75" s="301" t="str">
        <f t="shared" si="21"/>
        <v xml:space="preserve"> </v>
      </c>
      <c r="E75" s="301" t="str">
        <f t="shared" si="21"/>
        <v xml:space="preserve"> </v>
      </c>
      <c r="F75" s="301" t="str">
        <f t="shared" si="21"/>
        <v>1</v>
      </c>
      <c r="G75" s="301" t="str">
        <f t="shared" si="21"/>
        <v>1</v>
      </c>
      <c r="H75" s="301" t="str">
        <f t="shared" si="21"/>
        <v>1</v>
      </c>
      <c r="I75" s="301" t="str">
        <f t="shared" si="21"/>
        <v xml:space="preserve"> </v>
      </c>
      <c r="J75" s="301" t="str">
        <f t="shared" si="21"/>
        <v xml:space="preserve"> </v>
      </c>
      <c r="K75" s="128" t="str">
        <f t="shared" si="14"/>
        <v>NU</v>
      </c>
      <c r="L75" s="306" t="str">
        <f>IF('FEN 2016'!$A317&lt;&gt;0,'FEN 2016'!E317, " ")</f>
        <v xml:space="preserve">Construcţia staţiei de tratare a s. Grădiniţa, r. Căuşeni </v>
      </c>
      <c r="M75" s="308" t="s">
        <v>1344</v>
      </c>
      <c r="N75" s="308"/>
      <c r="O75" s="306"/>
      <c r="P75" s="306"/>
      <c r="Q75" s="128" t="str">
        <f>IF('FEN 2016'!$A317&lt;&gt;0,'FEN 2016'!F317, " ")</f>
        <v>Primăria Grădiniţa, r. Căuşeni</v>
      </c>
      <c r="R75" s="298" t="s">
        <v>1528</v>
      </c>
      <c r="S75" s="298" t="s">
        <v>1377</v>
      </c>
      <c r="T75" s="298" t="s">
        <v>1352</v>
      </c>
      <c r="U75" s="298"/>
      <c r="V75" s="295">
        <f>IF('FEN 2016'!$A317&lt;&gt;0,'FEN 2016'!H317, " ")</f>
        <v>1790083</v>
      </c>
      <c r="W75" s="295">
        <f>IF('FEN 2016'!$A317&lt;&gt;0,'FEN 2016'!G317, " ")</f>
        <v>268512.45</v>
      </c>
      <c r="X75" s="296">
        <f t="shared" si="15"/>
        <v>0.15</v>
      </c>
      <c r="Y75" s="295">
        <f>IF('FEN 2016'!$A317&lt;&gt;0,'FEN 2016'!I317, " ")</f>
        <v>1565604</v>
      </c>
      <c r="Z75" s="296">
        <f t="shared" si="16"/>
        <v>0.87459855213417481</v>
      </c>
      <c r="AA75" s="295">
        <f>IF('FEN 2016'!$A317&lt;&gt;0,'FEN 2016'!J317, " ")</f>
        <v>1436740.27</v>
      </c>
      <c r="AB75" s="296">
        <f t="shared" si="17"/>
        <v>0.8026109794908951</v>
      </c>
      <c r="AC75" s="295">
        <f>IF('FEN 2016'!$A317&lt;&gt;0,'FEN 2016'!K317, " ")</f>
        <v>128863.72999999998</v>
      </c>
      <c r="AD75" s="296">
        <f t="shared" si="18"/>
        <v>7.1987572643279665E-2</v>
      </c>
      <c r="AE75" s="295">
        <f>IF('FEN 2016'!$A317&lt;&gt;0,'FEN 2016'!L317, " ")</f>
        <v>224479</v>
      </c>
      <c r="AF75" s="296">
        <f t="shared" si="19"/>
        <v>0.12540144786582522</v>
      </c>
      <c r="AG75" s="296">
        <f t="shared" si="20"/>
        <v>0.95261097949089513</v>
      </c>
      <c r="AH75" s="314" t="s">
        <v>1343</v>
      </c>
      <c r="AI75" s="305"/>
      <c r="AJ75" s="305"/>
      <c r="AK75" s="305"/>
      <c r="AL75" s="305"/>
      <c r="AM75" s="305"/>
      <c r="AN75" s="305"/>
      <c r="AO75" s="305"/>
      <c r="AP75" s="128"/>
      <c r="AQ75" s="128"/>
      <c r="AR75" s="128"/>
      <c r="AS75" s="128"/>
      <c r="AT75" s="128"/>
      <c r="AU75" s="128"/>
      <c r="AV75" s="128"/>
      <c r="AW75" s="128"/>
      <c r="AX75" s="128"/>
      <c r="AY75" s="128"/>
    </row>
    <row r="76" spans="1:51" ht="13.15" customHeight="1">
      <c r="A76" s="128">
        <v>74</v>
      </c>
      <c r="B76" s="128">
        <f>IF('FEN 2016'!$A322&lt;&gt;0,'FEN 2016'!B322, " ")</f>
        <v>2015</v>
      </c>
      <c r="C76" s="128">
        <f>IF('FEN 2016'!$A322&lt;&gt;0,'FEN 2016'!C322, " ")</f>
        <v>2015</v>
      </c>
      <c r="D76" s="301" t="str">
        <f t="shared" si="21"/>
        <v xml:space="preserve"> </v>
      </c>
      <c r="E76" s="301" t="str">
        <f t="shared" si="21"/>
        <v xml:space="preserve"> </v>
      </c>
      <c r="F76" s="301" t="str">
        <f t="shared" si="21"/>
        <v xml:space="preserve"> </v>
      </c>
      <c r="G76" s="301" t="str">
        <f t="shared" si="21"/>
        <v xml:space="preserve"> </v>
      </c>
      <c r="H76" s="301" t="str">
        <f t="shared" si="21"/>
        <v>1</v>
      </c>
      <c r="I76" s="301" t="str">
        <f t="shared" si="21"/>
        <v xml:space="preserve"> </v>
      </c>
      <c r="J76" s="301" t="str">
        <f t="shared" si="21"/>
        <v xml:space="preserve"> </v>
      </c>
      <c r="K76" s="128" t="str">
        <f t="shared" si="14"/>
        <v>NU</v>
      </c>
      <c r="L76" s="306" t="str">
        <f>IF('FEN 2016'!$A322&lt;&gt;0,'FEN 2016'!E322, " ")</f>
        <v xml:space="preserve">Evacuarea şi epurarea apelor uzate din s. Verejeni, r. Teleneşti                                           </v>
      </c>
      <c r="M76" s="308"/>
      <c r="N76" s="308"/>
      <c r="O76" s="308" t="s">
        <v>1344</v>
      </c>
      <c r="P76" s="308" t="s">
        <v>1344</v>
      </c>
      <c r="Q76" s="128" t="str">
        <f>IF('FEN 2016'!$A322&lt;&gt;0,'FEN 2016'!F322, " ")</f>
        <v>Primăria Verejeni, r. Teleneşti</v>
      </c>
      <c r="R76" s="298" t="s">
        <v>1509</v>
      </c>
      <c r="S76" s="298" t="s">
        <v>1402</v>
      </c>
      <c r="T76" s="298" t="s">
        <v>1334</v>
      </c>
      <c r="U76" s="298" t="s">
        <v>1339</v>
      </c>
      <c r="V76" s="295">
        <f>IF('FEN 2016'!$A322&lt;&gt;0,'FEN 2016'!H322, " ")</f>
        <v>10451540</v>
      </c>
      <c r="W76" s="295">
        <f>IF('FEN 2016'!$A322&lt;&gt;0,'FEN 2016'!G322, " ")</f>
        <v>1567731</v>
      </c>
      <c r="X76" s="296">
        <f t="shared" si="15"/>
        <v>0.15</v>
      </c>
      <c r="Y76" s="295">
        <f>IF('FEN 2016'!$A322&lt;&gt;0,'FEN 2016'!I322, " ")</f>
        <v>2000000</v>
      </c>
      <c r="Z76" s="296">
        <f t="shared" si="16"/>
        <v>0.19135935948195193</v>
      </c>
      <c r="AA76" s="295">
        <f>IF('FEN 2016'!$A322&lt;&gt;0,'FEN 2016'!J322, " ")</f>
        <v>200000</v>
      </c>
      <c r="AB76" s="296">
        <f t="shared" si="17"/>
        <v>1.9135935948195196E-2</v>
      </c>
      <c r="AC76" s="295">
        <f>IF('FEN 2016'!$A322&lt;&gt;0,'FEN 2016'!K322, " ")</f>
        <v>1800000</v>
      </c>
      <c r="AD76" s="296">
        <f t="shared" si="18"/>
        <v>0.17222342353375675</v>
      </c>
      <c r="AE76" s="295">
        <f>IF('FEN 2016'!$A322&lt;&gt;0,'FEN 2016'!L322, " ")</f>
        <v>8451540</v>
      </c>
      <c r="AF76" s="296">
        <f t="shared" si="19"/>
        <v>0.80864064051804807</v>
      </c>
      <c r="AG76" s="296">
        <f t="shared" si="20"/>
        <v>0.1691359359481952</v>
      </c>
      <c r="AH76" s="314" t="s">
        <v>1343</v>
      </c>
      <c r="AI76" s="305"/>
      <c r="AJ76" s="305"/>
      <c r="AK76" s="305"/>
      <c r="AL76" s="305"/>
      <c r="AM76" s="305"/>
      <c r="AN76" s="305"/>
      <c r="AO76" s="305"/>
      <c r="AP76" s="128"/>
      <c r="AQ76" s="128"/>
      <c r="AR76" s="128"/>
      <c r="AS76" s="128"/>
      <c r="AT76" s="128"/>
      <c r="AU76" s="128"/>
      <c r="AV76" s="128"/>
      <c r="AW76" s="128"/>
      <c r="AX76" s="128"/>
      <c r="AY76" s="128"/>
    </row>
    <row r="77" spans="1:51" ht="13.15" customHeight="1">
      <c r="A77" s="128">
        <v>75</v>
      </c>
      <c r="B77" s="128">
        <f>IF('FEN 2016'!$A325&lt;&gt;0,'FEN 2016'!B325, " ")</f>
        <v>2015</v>
      </c>
      <c r="C77" s="128">
        <f>IF('FEN 2016'!$A325&lt;&gt;0,'FEN 2016'!C325, " ")</f>
        <v>2015</v>
      </c>
      <c r="D77" s="301" t="str">
        <f t="shared" si="21"/>
        <v xml:space="preserve"> </v>
      </c>
      <c r="E77" s="301" t="str">
        <f t="shared" si="21"/>
        <v xml:space="preserve"> </v>
      </c>
      <c r="F77" s="301" t="str">
        <f t="shared" si="21"/>
        <v xml:space="preserve"> </v>
      </c>
      <c r="G77" s="301" t="str">
        <f t="shared" si="21"/>
        <v xml:space="preserve"> </v>
      </c>
      <c r="H77" s="301" t="str">
        <f t="shared" si="21"/>
        <v>1</v>
      </c>
      <c r="I77" s="301" t="str">
        <f t="shared" si="21"/>
        <v xml:space="preserve"> </v>
      </c>
      <c r="J77" s="301" t="str">
        <f t="shared" si="21"/>
        <v xml:space="preserve"> </v>
      </c>
      <c r="K77" s="128" t="str">
        <f t="shared" si="14"/>
        <v>NU</v>
      </c>
      <c r="L77" s="306" t="str">
        <f>IF('FEN 2016'!$A325&lt;&gt;0,'FEN 2016'!E325, " ")</f>
        <v>Alimentarea cu apă potabilă a satului Mitoc, r.Orhei. Stație de tratare.</v>
      </c>
      <c r="M77" s="308" t="s">
        <v>1344</v>
      </c>
      <c r="N77" s="308" t="s">
        <v>1344</v>
      </c>
      <c r="O77" s="306"/>
      <c r="P77" s="306"/>
      <c r="Q77" s="128" t="str">
        <f>IF('FEN 2016'!$A325&lt;&gt;0,'FEN 2016'!F325, " ")</f>
        <v>Primăria Mitoc, r.Orhei</v>
      </c>
      <c r="R77" s="128" t="s">
        <v>1500</v>
      </c>
      <c r="S77" s="298" t="s">
        <v>1393</v>
      </c>
      <c r="T77" s="298" t="s">
        <v>1334</v>
      </c>
      <c r="U77" s="298" t="s">
        <v>1339</v>
      </c>
      <c r="V77" s="295">
        <f>IF('FEN 2016'!$A325&lt;&gt;0,'FEN 2016'!H325, " ")</f>
        <v>3649071</v>
      </c>
      <c r="W77" s="295">
        <f>IF('FEN 2016'!$A325&lt;&gt;0,'FEN 2016'!G325, " ")</f>
        <v>547360.65</v>
      </c>
      <c r="X77" s="296">
        <f t="shared" si="15"/>
        <v>0.15</v>
      </c>
      <c r="Y77" s="295">
        <f>IF('FEN 2016'!$A325&lt;&gt;0,'FEN 2016'!I325, " ")</f>
        <v>2000000</v>
      </c>
      <c r="Z77" s="296">
        <f t="shared" si="16"/>
        <v>0.54808470429871059</v>
      </c>
      <c r="AA77" s="295">
        <f>IF('FEN 2016'!$A325&lt;&gt;0,'FEN 2016'!J325, " ")</f>
        <v>667905</v>
      </c>
      <c r="AB77" s="296">
        <f t="shared" si="17"/>
        <v>0.18303425721231514</v>
      </c>
      <c r="AC77" s="295">
        <f>IF('FEN 2016'!$A325&lt;&gt;0,'FEN 2016'!K325, " ")</f>
        <v>1332095</v>
      </c>
      <c r="AD77" s="296">
        <f t="shared" si="18"/>
        <v>0.36505044708639539</v>
      </c>
      <c r="AE77" s="295">
        <f>IF('FEN 2016'!$A325&lt;&gt;0,'FEN 2016'!L325, " ")</f>
        <v>1649071</v>
      </c>
      <c r="AF77" s="296">
        <f t="shared" si="19"/>
        <v>0.45191529570128947</v>
      </c>
      <c r="AG77" s="296">
        <f t="shared" si="20"/>
        <v>0.33303425721231511</v>
      </c>
      <c r="AH77" s="314" t="s">
        <v>1343</v>
      </c>
      <c r="AI77" s="305"/>
      <c r="AJ77" s="305"/>
      <c r="AK77" s="305"/>
      <c r="AL77" s="305"/>
      <c r="AM77" s="305"/>
      <c r="AN77" s="305"/>
      <c r="AO77" s="305"/>
      <c r="AP77" s="128"/>
      <c r="AQ77" s="128"/>
      <c r="AR77" s="128"/>
      <c r="AS77" s="128"/>
      <c r="AT77" s="128"/>
      <c r="AU77" s="128"/>
      <c r="AV77" s="128"/>
      <c r="AW77" s="128"/>
      <c r="AX77" s="128"/>
      <c r="AY77" s="128"/>
    </row>
    <row r="78" spans="1:51" ht="13.15" customHeight="1">
      <c r="A78" s="128">
        <v>76</v>
      </c>
      <c r="B78" s="128">
        <f>IF('FEN 2016'!$A329&lt;&gt;0,'FEN 2016'!B329, " ")</f>
        <v>2015</v>
      </c>
      <c r="C78" s="128">
        <f>IF('FEN 2016'!$A329&lt;&gt;0,'FEN 2016'!C329, " ")</f>
        <v>2015</v>
      </c>
      <c r="D78" s="301" t="str">
        <f t="shared" si="21"/>
        <v xml:space="preserve"> </v>
      </c>
      <c r="E78" s="301" t="str">
        <f t="shared" si="21"/>
        <v xml:space="preserve"> </v>
      </c>
      <c r="F78" s="301" t="str">
        <f t="shared" si="21"/>
        <v xml:space="preserve"> </v>
      </c>
      <c r="G78" s="301" t="str">
        <f t="shared" si="21"/>
        <v xml:space="preserve"> </v>
      </c>
      <c r="H78" s="301" t="str">
        <f t="shared" si="21"/>
        <v>1</v>
      </c>
      <c r="I78" s="301" t="str">
        <f t="shared" si="21"/>
        <v xml:space="preserve"> </v>
      </c>
      <c r="J78" s="301" t="str">
        <f t="shared" si="21"/>
        <v xml:space="preserve"> </v>
      </c>
      <c r="K78" s="128" t="str">
        <f t="shared" si="14"/>
        <v>NU</v>
      </c>
      <c r="L78" s="306" t="str">
        <f>IF('FEN 2016'!$A329&lt;&gt;0,'FEN 2016'!E329, " ")</f>
        <v xml:space="preserve">Reconstrucția rețelei de canalizare sub presiune a sistemului de canalizare  </v>
      </c>
      <c r="M78" s="308"/>
      <c r="N78" s="308"/>
      <c r="O78" s="308" t="s">
        <v>1344</v>
      </c>
      <c r="P78" s="306"/>
      <c r="Q78" s="128" t="str">
        <f>IF('FEN 2016'!$A329&lt;&gt;0,'FEN 2016'!F329, " ")</f>
        <v>Primăria orașului  Anenii Noi</v>
      </c>
      <c r="R78" s="298" t="s">
        <v>1365</v>
      </c>
      <c r="S78" s="298" t="s">
        <v>1365</v>
      </c>
      <c r="T78" s="298" t="s">
        <v>1334</v>
      </c>
      <c r="U78" s="298" t="s">
        <v>1339</v>
      </c>
      <c r="V78" s="295">
        <f>IF('FEN 2016'!$A329&lt;&gt;0,'FEN 2016'!H329, " ")</f>
        <v>5913042</v>
      </c>
      <c r="W78" s="295">
        <f>IF('FEN 2016'!$A329&lt;&gt;0,'FEN 2016'!G329, " ")</f>
        <v>886956.3</v>
      </c>
      <c r="X78" s="296">
        <f t="shared" si="15"/>
        <v>0.15</v>
      </c>
      <c r="Y78" s="295">
        <f>IF('FEN 2016'!$A329&lt;&gt;0,'FEN 2016'!I329, " ")</f>
        <v>2000000</v>
      </c>
      <c r="Z78" s="296">
        <f t="shared" si="16"/>
        <v>0.33823537867649173</v>
      </c>
      <c r="AA78" s="295">
        <f>IF('FEN 2016'!$A329&lt;&gt;0,'FEN 2016'!J329, " ")</f>
        <v>2000000</v>
      </c>
      <c r="AB78" s="296">
        <f t="shared" si="17"/>
        <v>0.33823537867649173</v>
      </c>
      <c r="AC78" s="295">
        <f>IF('FEN 2016'!$A329&lt;&gt;0,'FEN 2016'!K329, " ")</f>
        <v>0</v>
      </c>
      <c r="AD78" s="296">
        <f t="shared" si="18"/>
        <v>0</v>
      </c>
      <c r="AE78" s="295">
        <f>IF('FEN 2016'!$A329&lt;&gt;0,'FEN 2016'!L329, " ")</f>
        <v>3913042</v>
      </c>
      <c r="AF78" s="296">
        <f t="shared" si="19"/>
        <v>0.66176462132350822</v>
      </c>
      <c r="AG78" s="296">
        <f t="shared" si="20"/>
        <v>0.48823537867649169</v>
      </c>
      <c r="AH78" s="314" t="s">
        <v>1343</v>
      </c>
      <c r="AI78" s="305"/>
      <c r="AJ78" s="305"/>
      <c r="AK78" s="305"/>
      <c r="AL78" s="305"/>
      <c r="AM78" s="305"/>
      <c r="AN78" s="305"/>
      <c r="AO78" s="305"/>
      <c r="AP78" s="128"/>
      <c r="AQ78" s="128"/>
      <c r="AR78" s="128"/>
      <c r="AS78" s="128"/>
      <c r="AT78" s="128"/>
      <c r="AU78" s="128"/>
      <c r="AV78" s="128"/>
      <c r="AW78" s="128"/>
      <c r="AX78" s="128"/>
      <c r="AY78" s="128"/>
    </row>
    <row r="79" spans="1:51" ht="13.15" customHeight="1">
      <c r="A79" s="128">
        <v>77</v>
      </c>
      <c r="B79" s="128">
        <f>IF('FEN 2016'!$A332&lt;&gt;0,'FEN 2016'!B332, " ")</f>
        <v>2015</v>
      </c>
      <c r="C79" s="128">
        <f>IF('FEN 2016'!$A332&lt;&gt;0,'FEN 2016'!C332, " ")</f>
        <v>2015</v>
      </c>
      <c r="D79" s="301" t="str">
        <f t="shared" si="21"/>
        <v xml:space="preserve"> </v>
      </c>
      <c r="E79" s="301" t="str">
        <f t="shared" si="21"/>
        <v xml:space="preserve"> </v>
      </c>
      <c r="F79" s="301" t="str">
        <f t="shared" si="21"/>
        <v xml:space="preserve"> </v>
      </c>
      <c r="G79" s="301" t="str">
        <f t="shared" si="21"/>
        <v xml:space="preserve"> </v>
      </c>
      <c r="H79" s="301" t="str">
        <f t="shared" si="21"/>
        <v>1</v>
      </c>
      <c r="I79" s="301" t="str">
        <f t="shared" si="21"/>
        <v xml:space="preserve"> </v>
      </c>
      <c r="J79" s="301" t="str">
        <f t="shared" si="21"/>
        <v xml:space="preserve"> </v>
      </c>
      <c r="K79" s="128" t="str">
        <f t="shared" si="14"/>
        <v>NU</v>
      </c>
      <c r="L79" s="306" t="str">
        <f>IF('FEN 2016'!$A332&lt;&gt;0,'FEN 2016'!E332, " ")</f>
        <v xml:space="preserve">Alimentarea cu apă potabilă și construcția sistemului de canalizare în s. Pohoarna </v>
      </c>
      <c r="M79" s="308"/>
      <c r="N79" s="308" t="s">
        <v>1344</v>
      </c>
      <c r="O79" s="308" t="s">
        <v>1344</v>
      </c>
      <c r="P79" s="306"/>
      <c r="Q79" s="128" t="str">
        <f>IF('FEN 2016'!$A332&lt;&gt;0,'FEN 2016'!F332, " ")</f>
        <v>Primăria Pohoarna, r.Șoldănești</v>
      </c>
      <c r="R79" s="298" t="s">
        <v>1472</v>
      </c>
      <c r="S79" s="298" t="s">
        <v>1397</v>
      </c>
      <c r="T79" s="298" t="s">
        <v>1334</v>
      </c>
      <c r="U79" s="298" t="s">
        <v>1339</v>
      </c>
      <c r="V79" s="295">
        <f>IF('FEN 2016'!$A332&lt;&gt;0,'FEN 2016'!H332, " ")</f>
        <v>10006151</v>
      </c>
      <c r="W79" s="295">
        <f>IF('FEN 2016'!$A332&lt;&gt;0,'FEN 2016'!G332, " ")</f>
        <v>1500922.65</v>
      </c>
      <c r="X79" s="296">
        <f t="shared" si="15"/>
        <v>0.15</v>
      </c>
      <c r="Y79" s="295">
        <f>IF('FEN 2016'!$A332&lt;&gt;0,'FEN 2016'!I332, " ")</f>
        <v>2000000</v>
      </c>
      <c r="Z79" s="296">
        <f t="shared" si="16"/>
        <v>0.19987705562308625</v>
      </c>
      <c r="AA79" s="295">
        <f>IF('FEN 2016'!$A332&lt;&gt;0,'FEN 2016'!J332, " ")</f>
        <v>1999989.38</v>
      </c>
      <c r="AB79" s="296">
        <f t="shared" si="17"/>
        <v>0.19987599427592087</v>
      </c>
      <c r="AC79" s="295">
        <f>IF('FEN 2016'!$A332&lt;&gt;0,'FEN 2016'!K332, " ")</f>
        <v>10.620000000111759</v>
      </c>
      <c r="AD79" s="296">
        <f t="shared" si="18"/>
        <v>1.061347165369757E-6</v>
      </c>
      <c r="AE79" s="295">
        <f>IF('FEN 2016'!$A332&lt;&gt;0,'FEN 2016'!L332, " ")</f>
        <v>8006151</v>
      </c>
      <c r="AF79" s="296">
        <f t="shared" si="19"/>
        <v>0.80012294437691378</v>
      </c>
      <c r="AG79" s="296">
        <f t="shared" si="20"/>
        <v>0.34987599427592087</v>
      </c>
      <c r="AH79" s="314" t="s">
        <v>1343</v>
      </c>
      <c r="AI79" s="305"/>
      <c r="AJ79" s="305"/>
      <c r="AK79" s="305"/>
      <c r="AL79" s="305"/>
      <c r="AM79" s="305"/>
      <c r="AN79" s="305"/>
      <c r="AO79" s="305"/>
      <c r="AP79" s="128"/>
      <c r="AQ79" s="128"/>
      <c r="AR79" s="128"/>
      <c r="AS79" s="128"/>
      <c r="AT79" s="128"/>
      <c r="AU79" s="128"/>
      <c r="AV79" s="128"/>
      <c r="AW79" s="128"/>
      <c r="AX79" s="128"/>
      <c r="AY79" s="128"/>
    </row>
    <row r="80" spans="1:51" ht="13.15" customHeight="1">
      <c r="A80" s="128">
        <v>78</v>
      </c>
      <c r="B80" s="128">
        <f>IF('FEN 2016'!$A335&lt;&gt;0,'FEN 2016'!B335, " ")</f>
        <v>2013</v>
      </c>
      <c r="C80" s="128">
        <f>IF('FEN 2016'!$A335&lt;&gt;0,'FEN 2016'!C335, " ")</f>
        <v>2016</v>
      </c>
      <c r="D80" s="301" t="str">
        <f t="shared" si="21"/>
        <v xml:space="preserve"> </v>
      </c>
      <c r="E80" s="301" t="str">
        <f t="shared" si="21"/>
        <v xml:space="preserve"> </v>
      </c>
      <c r="F80" s="301" t="str">
        <f t="shared" si="21"/>
        <v>1</v>
      </c>
      <c r="G80" s="301" t="str">
        <f t="shared" si="21"/>
        <v>1</v>
      </c>
      <c r="H80" s="301" t="str">
        <f t="shared" si="21"/>
        <v>1</v>
      </c>
      <c r="I80" s="301" t="str">
        <f t="shared" si="21"/>
        <v>1</v>
      </c>
      <c r="J80" s="301" t="str">
        <f t="shared" si="21"/>
        <v xml:space="preserve"> </v>
      </c>
      <c r="K80" s="128" t="str">
        <f t="shared" si="14"/>
        <v>NU</v>
      </c>
      <c r="L80" s="306" t="str">
        <f>IF('FEN 2016'!$A335&lt;&gt;0,'FEN 2016'!E335, " ")</f>
        <v xml:space="preserve">Reutilarea staţiilor de pompare a sistemului de aprovizionare cu apa ''Soroca-Balţi"  Antreprenor- SRL''Axima Grup'   </v>
      </c>
      <c r="M80" s="308"/>
      <c r="N80" s="308" t="s">
        <v>1344</v>
      </c>
      <c r="O80" s="306"/>
      <c r="P80" s="306"/>
      <c r="Q80" s="128" t="str">
        <f>IF('FEN 2016'!$A335&lt;&gt;0,'FEN 2016'!F335, " ")</f>
        <v>Agenţia "Apele Moldovei", Chișinău</v>
      </c>
      <c r="R80" s="298" t="s">
        <v>1576</v>
      </c>
      <c r="S80" s="298" t="s">
        <v>1404</v>
      </c>
      <c r="T80" s="298" t="s">
        <v>1336</v>
      </c>
      <c r="U80" s="298"/>
      <c r="V80" s="295">
        <f>IF('FEN 2016'!$A335&lt;&gt;0,'FEN 2016'!H335, " ")</f>
        <v>33662362.289999999</v>
      </c>
      <c r="W80" s="295">
        <f>IF('FEN 2016'!$A335&lt;&gt;0,'FEN 2016'!G335, " ")</f>
        <v>5049354.3434999995</v>
      </c>
      <c r="X80" s="296">
        <f t="shared" si="15"/>
        <v>0.15</v>
      </c>
      <c r="Y80" s="295">
        <f>IF('FEN 2016'!$A335&lt;&gt;0,'FEN 2016'!I335, " ")</f>
        <v>32483720</v>
      </c>
      <c r="Z80" s="296">
        <f t="shared" si="16"/>
        <v>0.96498634647663639</v>
      </c>
      <c r="AA80" s="295">
        <f>IF('FEN 2016'!$A335&lt;&gt;0,'FEN 2016'!J335, " ")</f>
        <v>24975478</v>
      </c>
      <c r="AB80" s="296">
        <f t="shared" si="17"/>
        <v>0.74194074036864033</v>
      </c>
      <c r="AC80" s="295">
        <f>IF('FEN 2016'!$A335&lt;&gt;0,'FEN 2016'!K335, " ")</f>
        <v>7508242</v>
      </c>
      <c r="AD80" s="296">
        <f t="shared" si="18"/>
        <v>0.22304560610799606</v>
      </c>
      <c r="AE80" s="295">
        <f>IF('FEN 2016'!$A335&lt;&gt;0,'FEN 2016'!L335, " ")</f>
        <v>1178642.2899999991</v>
      </c>
      <c r="AF80" s="296">
        <f t="shared" si="19"/>
        <v>3.501365352336356E-2</v>
      </c>
      <c r="AG80" s="296">
        <f t="shared" si="20"/>
        <v>0.89194074036864035</v>
      </c>
      <c r="AH80" s="314" t="s">
        <v>1343</v>
      </c>
      <c r="AI80" s="305"/>
      <c r="AJ80" s="305"/>
      <c r="AK80" s="305"/>
      <c r="AL80" s="305"/>
      <c r="AM80" s="305"/>
      <c r="AN80" s="305"/>
      <c r="AO80" s="305"/>
      <c r="AP80" s="128"/>
      <c r="AQ80" s="128"/>
      <c r="AR80" s="128"/>
      <c r="AS80" s="128"/>
      <c r="AT80" s="128"/>
      <c r="AU80" s="128"/>
      <c r="AV80" s="128"/>
      <c r="AW80" s="128"/>
      <c r="AX80" s="128"/>
      <c r="AY80" s="128"/>
    </row>
    <row r="81" spans="1:51" ht="13.15" customHeight="1">
      <c r="A81" s="128">
        <v>79</v>
      </c>
      <c r="B81" s="128">
        <f>IF('FEN 2016'!$A343&lt;&gt;0,'FEN 2016'!B343, " ")</f>
        <v>2013</v>
      </c>
      <c r="C81" s="128">
        <f>IF('FEN 2016'!$A343&lt;&gt;0,'FEN 2016'!C343, " ")</f>
        <v>2016</v>
      </c>
      <c r="D81" s="301" t="str">
        <f t="shared" si="21"/>
        <v xml:space="preserve"> </v>
      </c>
      <c r="E81" s="301" t="str">
        <f t="shared" si="21"/>
        <v xml:space="preserve"> </v>
      </c>
      <c r="F81" s="301" t="str">
        <f t="shared" si="21"/>
        <v>1</v>
      </c>
      <c r="G81" s="301" t="str">
        <f t="shared" si="21"/>
        <v>1</v>
      </c>
      <c r="H81" s="301" t="str">
        <f t="shared" si="21"/>
        <v>1</v>
      </c>
      <c r="I81" s="301" t="str">
        <f t="shared" si="21"/>
        <v>1</v>
      </c>
      <c r="J81" s="301" t="str">
        <f t="shared" si="21"/>
        <v xml:space="preserve"> </v>
      </c>
      <c r="K81" s="128" t="str">
        <f t="shared" si="14"/>
        <v>NU</v>
      </c>
      <c r="L81" s="306" t="str">
        <f>IF('FEN 2016'!$A343&lt;&gt;0,'FEN 2016'!E343, " ")</f>
        <v xml:space="preserve">Complex de asigurarea cu apă potabilă a localităților din raionul Hîncești (FAZA I - Localitățile din lunca rîului Prut)     Antreprenor-  - SRL "Fintex"                              </v>
      </c>
      <c r="M81" s="308"/>
      <c r="N81" s="308" t="s">
        <v>1344</v>
      </c>
      <c r="O81" s="306"/>
      <c r="P81" s="306"/>
      <c r="Q81" s="128" t="str">
        <f>IF('FEN 2016'!$A343&lt;&gt;0,'FEN 2016'!F343, " ")</f>
        <v>Agenția ”Apele Moldovei”, Chișinău</v>
      </c>
      <c r="R81" s="298" t="s">
        <v>1561</v>
      </c>
      <c r="S81" s="298" t="s">
        <v>1337</v>
      </c>
      <c r="T81" s="298" t="s">
        <v>1334</v>
      </c>
      <c r="U81" s="298"/>
      <c r="V81" s="295">
        <f>IF('FEN 2016'!$A343&lt;&gt;0,'FEN 2016'!H343, " ")</f>
        <v>52863480</v>
      </c>
      <c r="W81" s="295">
        <f>IF('FEN 2016'!$A343&lt;&gt;0,'FEN 2016'!G343, " ")</f>
        <v>7929522</v>
      </c>
      <c r="X81" s="296">
        <f t="shared" si="15"/>
        <v>0.15</v>
      </c>
      <c r="Y81" s="295">
        <f>IF('FEN 2016'!$A343&lt;&gt;0,'FEN 2016'!I343, " ")</f>
        <v>20000000</v>
      </c>
      <c r="Z81" s="296">
        <f t="shared" si="16"/>
        <v>0.37833301931692731</v>
      </c>
      <c r="AA81" s="295">
        <f>IF('FEN 2016'!$A343&lt;&gt;0,'FEN 2016'!J343, " ")</f>
        <v>13794202.4</v>
      </c>
      <c r="AB81" s="296">
        <f t="shared" si="17"/>
        <v>0.26094011215304025</v>
      </c>
      <c r="AC81" s="295">
        <f>IF('FEN 2016'!$A343&lt;&gt;0,'FEN 2016'!K343, " ")</f>
        <v>6205797.5999999996</v>
      </c>
      <c r="AD81" s="296">
        <f t="shared" si="18"/>
        <v>0.11739290716388705</v>
      </c>
      <c r="AE81" s="295">
        <f>IF('FEN 2016'!$A343&lt;&gt;0,'FEN 2016'!L343, " ")</f>
        <v>32863480</v>
      </c>
      <c r="AF81" s="296">
        <f t="shared" si="19"/>
        <v>0.62166698068307269</v>
      </c>
      <c r="AG81" s="296">
        <f t="shared" si="20"/>
        <v>0.41094011215304022</v>
      </c>
      <c r="AH81" s="314" t="s">
        <v>1343</v>
      </c>
      <c r="AI81" s="305"/>
      <c r="AJ81" s="305"/>
      <c r="AK81" s="305"/>
      <c r="AL81" s="305"/>
      <c r="AM81" s="305"/>
      <c r="AN81" s="305"/>
      <c r="AO81" s="305"/>
      <c r="AP81" s="128"/>
      <c r="AQ81" s="128"/>
      <c r="AR81" s="128"/>
      <c r="AS81" s="128"/>
      <c r="AT81" s="128"/>
      <c r="AU81" s="128"/>
      <c r="AV81" s="128"/>
      <c r="AW81" s="128"/>
      <c r="AX81" s="128"/>
      <c r="AY81" s="128"/>
    </row>
    <row r="82" spans="1:51" ht="13.15" customHeight="1">
      <c r="A82" s="128">
        <v>80</v>
      </c>
      <c r="B82" s="128">
        <f>IF('FEN 2016'!$A347&lt;&gt;0,'FEN 2016'!B347, " ")</f>
        <v>2014</v>
      </c>
      <c r="C82" s="128">
        <f>IF('FEN 2016'!$A347&lt;&gt;0,'FEN 2016'!C347, " ")</f>
        <v>2016</v>
      </c>
      <c r="D82" s="301" t="str">
        <f t="shared" si="21"/>
        <v xml:space="preserve"> </v>
      </c>
      <c r="E82" s="301" t="str">
        <f t="shared" si="21"/>
        <v xml:space="preserve"> </v>
      </c>
      <c r="F82" s="301" t="str">
        <f t="shared" si="21"/>
        <v xml:space="preserve"> </v>
      </c>
      <c r="G82" s="301" t="str">
        <f t="shared" si="21"/>
        <v>1</v>
      </c>
      <c r="H82" s="301" t="str">
        <f t="shared" si="21"/>
        <v>1</v>
      </c>
      <c r="I82" s="301" t="str">
        <f t="shared" si="21"/>
        <v>1</v>
      </c>
      <c r="J82" s="301" t="str">
        <f t="shared" si="21"/>
        <v xml:space="preserve"> </v>
      </c>
      <c r="K82" s="128" t="str">
        <f t="shared" si="14"/>
        <v>NU</v>
      </c>
      <c r="L82" s="306" t="str">
        <f>IF('FEN 2016'!$A347&lt;&gt;0,'FEN 2016'!E347, " ")</f>
        <v xml:space="preserve">Construcţia reţelelor de apeduct şi canalizare în partea de nord -vest a or. Călăraşi </v>
      </c>
      <c r="M82" s="308"/>
      <c r="N82" s="308" t="s">
        <v>1344</v>
      </c>
      <c r="O82" s="308" t="s">
        <v>1344</v>
      </c>
      <c r="P82" s="306"/>
      <c r="Q82" s="128" t="str">
        <f>IF('FEN 2016'!$A347&lt;&gt;0,'FEN 2016'!F347, " ")</f>
        <v>Primăria Călărași</v>
      </c>
      <c r="R82" s="298" t="s">
        <v>1374</v>
      </c>
      <c r="S82" s="298" t="s">
        <v>1374</v>
      </c>
      <c r="T82" s="298" t="s">
        <v>1334</v>
      </c>
      <c r="U82" s="298" t="s">
        <v>1339</v>
      </c>
      <c r="V82" s="295">
        <f>IF('FEN 2016'!$A347&lt;&gt;0,'FEN 2016'!H347, " ")</f>
        <v>15999197</v>
      </c>
      <c r="W82" s="295">
        <f>IF('FEN 2016'!$A347&lt;&gt;0,'FEN 2016'!G347, " ")</f>
        <v>2399879.5499999998</v>
      </c>
      <c r="X82" s="296">
        <f t="shared" si="15"/>
        <v>0.15</v>
      </c>
      <c r="Y82" s="295">
        <f>IF('FEN 2016'!$A347&lt;&gt;0,'FEN 2016'!I347, " ")</f>
        <v>2000000</v>
      </c>
      <c r="Z82" s="296">
        <f t="shared" si="16"/>
        <v>0.12500627375236395</v>
      </c>
      <c r="AA82" s="295">
        <f>IF('FEN 2016'!$A347&lt;&gt;0,'FEN 2016'!J347, " ")</f>
        <v>2000000</v>
      </c>
      <c r="AB82" s="296">
        <f t="shared" si="17"/>
        <v>0.12500627375236395</v>
      </c>
      <c r="AC82" s="295">
        <f>IF('FEN 2016'!$A347&lt;&gt;0,'FEN 2016'!K347, " ")</f>
        <v>0</v>
      </c>
      <c r="AD82" s="296">
        <f t="shared" si="18"/>
        <v>0</v>
      </c>
      <c r="AE82" s="295">
        <f>IF('FEN 2016'!$A347&lt;&gt;0,'FEN 2016'!L347, " ")</f>
        <v>13999197</v>
      </c>
      <c r="AF82" s="296">
        <f t="shared" si="19"/>
        <v>0.87499372624763605</v>
      </c>
      <c r="AG82" s="296">
        <f t="shared" si="20"/>
        <v>0.27500627375236392</v>
      </c>
      <c r="AH82" s="314" t="s">
        <v>1343</v>
      </c>
      <c r="AI82" s="305"/>
      <c r="AJ82" s="305"/>
      <c r="AK82" s="305"/>
      <c r="AL82" s="305"/>
      <c r="AM82" s="305"/>
      <c r="AN82" s="305"/>
      <c r="AO82" s="305"/>
      <c r="AP82" s="128"/>
      <c r="AQ82" s="128"/>
      <c r="AR82" s="128"/>
      <c r="AS82" s="128"/>
      <c r="AT82" s="128"/>
      <c r="AU82" s="128"/>
      <c r="AV82" s="128"/>
      <c r="AW82" s="128"/>
      <c r="AX82" s="128"/>
      <c r="AY82" s="128"/>
    </row>
    <row r="83" spans="1:51" ht="13.15" customHeight="1">
      <c r="A83" s="128">
        <v>81</v>
      </c>
      <c r="B83" s="128">
        <f>IF('FEN 2016'!$A351&lt;&gt;0,'FEN 2016'!B351, " ")</f>
        <v>2014</v>
      </c>
      <c r="C83" s="128">
        <f>IF('FEN 2016'!$A351&lt;&gt;0,'FEN 2016'!C351, " ")</f>
        <v>2016</v>
      </c>
      <c r="D83" s="301" t="str">
        <f t="shared" ref="D83:J92" si="22">IF(AND($B83&gt;=D$2-$C83+$B83,$C83&lt;=D$2+$C83-$B83),"1"," ")</f>
        <v xml:space="preserve"> </v>
      </c>
      <c r="E83" s="301" t="str">
        <f t="shared" si="22"/>
        <v xml:space="preserve"> </v>
      </c>
      <c r="F83" s="301" t="str">
        <f t="shared" si="22"/>
        <v xml:space="preserve"> </v>
      </c>
      <c r="G83" s="301" t="str">
        <f t="shared" si="22"/>
        <v>1</v>
      </c>
      <c r="H83" s="301" t="str">
        <f t="shared" si="22"/>
        <v>1</v>
      </c>
      <c r="I83" s="301" t="str">
        <f t="shared" si="22"/>
        <v>1</v>
      </c>
      <c r="J83" s="301" t="str">
        <f t="shared" si="22"/>
        <v xml:space="preserve"> </v>
      </c>
      <c r="K83" s="128" t="str">
        <f t="shared" si="14"/>
        <v>DA</v>
      </c>
      <c r="L83" s="306" t="str">
        <f>IF('FEN 2016'!$A351&lt;&gt;0,'FEN 2016'!E351, " ")</f>
        <v xml:space="preserve">Canalizare unui sector din or. Sîngerei,r. Sîngerei                                  </v>
      </c>
      <c r="M83" s="308"/>
      <c r="N83" s="308"/>
      <c r="O83" s="308" t="s">
        <v>1344</v>
      </c>
      <c r="P83" s="306"/>
      <c r="Q83" s="128" t="str">
        <f>IF('FEN 2016'!$A351&lt;&gt;0,'FEN 2016'!F351, " ")</f>
        <v>Primăria or. Sîngerei, r. Sîngerei</v>
      </c>
      <c r="R83" s="298" t="s">
        <v>1396</v>
      </c>
      <c r="S83" s="298" t="s">
        <v>1396</v>
      </c>
      <c r="T83" s="298" t="s">
        <v>1336</v>
      </c>
      <c r="U83" s="298" t="s">
        <v>1339</v>
      </c>
      <c r="V83" s="295">
        <f>IF('FEN 2016'!$A351&lt;&gt;0,'FEN 2016'!H351, " ")</f>
        <v>15120431</v>
      </c>
      <c r="W83" s="295">
        <f>IF('FEN 2016'!$A351&lt;&gt;0,'FEN 2016'!G351, " ")</f>
        <v>2268064.65</v>
      </c>
      <c r="X83" s="296">
        <f t="shared" si="15"/>
        <v>0.15</v>
      </c>
      <c r="Y83" s="295">
        <f>IF('FEN 2016'!$A351&lt;&gt;0,'FEN 2016'!I351, " ")</f>
        <v>13500000</v>
      </c>
      <c r="Z83" s="296">
        <f t="shared" si="16"/>
        <v>0.89283169242993143</v>
      </c>
      <c r="AA83" s="295">
        <f>IF('FEN 2016'!$A351&lt;&gt;0,'FEN 2016'!J351, " ")</f>
        <v>13491854.68</v>
      </c>
      <c r="AB83" s="296">
        <f t="shared" si="17"/>
        <v>0.89229299614541413</v>
      </c>
      <c r="AC83" s="295">
        <f>IF('FEN 2016'!$A351&lt;&gt;0,'FEN 2016'!K351, " ")</f>
        <v>8145.320000000298</v>
      </c>
      <c r="AD83" s="296">
        <f t="shared" si="18"/>
        <v>5.3869628451730627E-4</v>
      </c>
      <c r="AE83" s="295">
        <f>IF('FEN 2016'!$A351&lt;&gt;0,'FEN 2016'!L351, " ")</f>
        <v>1620431</v>
      </c>
      <c r="AF83" s="296">
        <f t="shared" si="19"/>
        <v>0.10716830757006861</v>
      </c>
      <c r="AG83" s="296">
        <f t="shared" si="20"/>
        <v>1.0422929961454142</v>
      </c>
      <c r="AH83" s="314" t="s">
        <v>1343</v>
      </c>
      <c r="AI83" s="305"/>
      <c r="AJ83" s="305"/>
      <c r="AK83" s="305"/>
      <c r="AL83" s="305"/>
      <c r="AM83" s="305"/>
      <c r="AN83" s="305"/>
      <c r="AO83" s="305"/>
      <c r="AP83" s="128"/>
      <c r="AQ83" s="128"/>
      <c r="AR83" s="128"/>
      <c r="AS83" s="128"/>
      <c r="AT83" s="128"/>
      <c r="AU83" s="128"/>
      <c r="AV83" s="128"/>
      <c r="AW83" s="128"/>
      <c r="AX83" s="128"/>
      <c r="AY83" s="128"/>
    </row>
    <row r="84" spans="1:51" ht="13.15" customHeight="1">
      <c r="A84" s="128">
        <v>82</v>
      </c>
      <c r="B84" s="128">
        <f>IF('FEN 2016'!$A359&lt;&gt;0,'FEN 2016'!B359, " ")</f>
        <v>2013</v>
      </c>
      <c r="C84" s="128">
        <f>IF('FEN 2016'!$A359&lt;&gt;0,'FEN 2016'!C359, " ")</f>
        <v>2016</v>
      </c>
      <c r="D84" s="301" t="str">
        <f t="shared" si="22"/>
        <v xml:space="preserve"> </v>
      </c>
      <c r="E84" s="301" t="str">
        <f t="shared" si="22"/>
        <v xml:space="preserve"> </v>
      </c>
      <c r="F84" s="301" t="str">
        <f t="shared" si="22"/>
        <v>1</v>
      </c>
      <c r="G84" s="301" t="str">
        <f t="shared" si="22"/>
        <v>1</v>
      </c>
      <c r="H84" s="301" t="str">
        <f t="shared" si="22"/>
        <v>1</v>
      </c>
      <c r="I84" s="301" t="str">
        <f t="shared" si="22"/>
        <v>1</v>
      </c>
      <c r="J84" s="301" t="str">
        <f t="shared" si="22"/>
        <v xml:space="preserve"> </v>
      </c>
      <c r="K84" s="128" t="str">
        <f t="shared" si="14"/>
        <v>NU</v>
      </c>
      <c r="L84" s="306" t="str">
        <f>IF('FEN 2016'!$A359&lt;&gt;0,'FEN 2016'!E359, " ")</f>
        <v xml:space="preserve">Construcția canalizării în cartierul locativ vechi a orașului Vadul lui Vodă </v>
      </c>
      <c r="M84" s="308"/>
      <c r="N84" s="308"/>
      <c r="O84" s="308" t="s">
        <v>1344</v>
      </c>
      <c r="P84" s="306"/>
      <c r="Q84" s="128" t="str">
        <f>IF('FEN 2016'!$A359&lt;&gt;0,'FEN 2016'!F359, " ")</f>
        <v xml:space="preserve">Primăria orașului Vadul lui Vodă </v>
      </c>
      <c r="R84" s="298" t="s">
        <v>1579</v>
      </c>
      <c r="S84" s="298" t="s">
        <v>1405</v>
      </c>
      <c r="T84" s="298" t="s">
        <v>1340</v>
      </c>
      <c r="U84" s="298" t="s">
        <v>1339</v>
      </c>
      <c r="V84" s="295">
        <f>IF('FEN 2016'!$A359&lt;&gt;0,'FEN 2016'!H359, " ")</f>
        <v>6341907.1799999997</v>
      </c>
      <c r="W84" s="295">
        <f>IF('FEN 2016'!$A359&lt;&gt;0,'FEN 2016'!G359, " ")</f>
        <v>951286.07699999993</v>
      </c>
      <c r="X84" s="296">
        <f t="shared" si="15"/>
        <v>0.15</v>
      </c>
      <c r="Y84" s="295">
        <f>IF('FEN 2016'!$A359&lt;&gt;0,'FEN 2016'!I359, " ")</f>
        <v>4453428</v>
      </c>
      <c r="Z84" s="296">
        <f t="shared" si="16"/>
        <v>0.70222219808647535</v>
      </c>
      <c r="AA84" s="295">
        <f>IF('FEN 2016'!$A359&lt;&gt;0,'FEN 2016'!J359, " ")</f>
        <v>2069823</v>
      </c>
      <c r="AB84" s="296">
        <f t="shared" si="17"/>
        <v>0.32637232637643243</v>
      </c>
      <c r="AC84" s="295">
        <f>IF('FEN 2016'!$A359&lt;&gt;0,'FEN 2016'!K359, " ")</f>
        <v>2383605</v>
      </c>
      <c r="AD84" s="296">
        <f t="shared" si="18"/>
        <v>0.37584987171004292</v>
      </c>
      <c r="AE84" s="295">
        <f>IF('FEN 2016'!$A359&lt;&gt;0,'FEN 2016'!L359, " ")</f>
        <v>1888479.1799999997</v>
      </c>
      <c r="AF84" s="296">
        <f t="shared" si="19"/>
        <v>0.29777780191352465</v>
      </c>
      <c r="AG84" s="296">
        <f t="shared" si="20"/>
        <v>0.47637232637643245</v>
      </c>
      <c r="AH84" s="314" t="s">
        <v>1343</v>
      </c>
      <c r="AI84" s="305"/>
      <c r="AJ84" s="305"/>
      <c r="AK84" s="305"/>
      <c r="AL84" s="305"/>
      <c r="AM84" s="305"/>
      <c r="AN84" s="305"/>
      <c r="AO84" s="305"/>
      <c r="AP84" s="128"/>
      <c r="AQ84" s="128"/>
      <c r="AR84" s="128"/>
      <c r="AS84" s="128"/>
      <c r="AT84" s="128"/>
      <c r="AU84" s="128"/>
      <c r="AV84" s="128"/>
      <c r="AW84" s="128"/>
      <c r="AX84" s="128"/>
      <c r="AY84" s="128"/>
    </row>
    <row r="85" spans="1:51" ht="13.15" customHeight="1">
      <c r="A85" s="128">
        <v>83</v>
      </c>
      <c r="B85" s="128">
        <f>IF('FEN 2016'!$A365&lt;&gt;0,'FEN 2016'!B365, " ")</f>
        <v>2014</v>
      </c>
      <c r="C85" s="128">
        <f>IF('FEN 2016'!$A365&lt;&gt;0,'FEN 2016'!C365, " ")</f>
        <v>2016</v>
      </c>
      <c r="D85" s="301" t="str">
        <f t="shared" si="22"/>
        <v xml:space="preserve"> </v>
      </c>
      <c r="E85" s="301" t="str">
        <f t="shared" si="22"/>
        <v xml:space="preserve"> </v>
      </c>
      <c r="F85" s="301" t="str">
        <f t="shared" si="22"/>
        <v xml:space="preserve"> </v>
      </c>
      <c r="G85" s="301" t="str">
        <f t="shared" si="22"/>
        <v>1</v>
      </c>
      <c r="H85" s="301" t="str">
        <f t="shared" si="22"/>
        <v>1</v>
      </c>
      <c r="I85" s="301" t="str">
        <f t="shared" si="22"/>
        <v>1</v>
      </c>
      <c r="J85" s="301" t="str">
        <f t="shared" si="22"/>
        <v xml:space="preserve"> </v>
      </c>
      <c r="K85" s="128" t="str">
        <f t="shared" si="14"/>
        <v>NU</v>
      </c>
      <c r="L85" s="306" t="str">
        <f>IF('FEN 2016'!$A365&lt;&gt;0,'FEN 2016'!E365, " ")</f>
        <v xml:space="preserve">Construcţia sistemului de canalizare în s. Mileştii Mici r. Ialoveni, Etapa II </v>
      </c>
      <c r="M85" s="308"/>
      <c r="N85" s="308"/>
      <c r="O85" s="308" t="s">
        <v>1344</v>
      </c>
      <c r="P85" s="306"/>
      <c r="Q85" s="128" t="str">
        <f>IF('FEN 2016'!$A365&lt;&gt;0,'FEN 2016'!F365, " ")</f>
        <v>Consiliul raional Ialoveni</v>
      </c>
      <c r="R85" s="128" t="s">
        <v>1390</v>
      </c>
      <c r="S85" s="298" t="s">
        <v>1390</v>
      </c>
      <c r="T85" s="298" t="s">
        <v>1334</v>
      </c>
      <c r="U85" s="298"/>
      <c r="V85" s="295">
        <f>IF('FEN 2016'!$A365&lt;&gt;0,'FEN 2016'!H365, " ")</f>
        <v>4300000</v>
      </c>
      <c r="W85" s="295">
        <f>IF('FEN 2016'!$A365&lt;&gt;0,'FEN 2016'!G365, " ")</f>
        <v>645000</v>
      </c>
      <c r="X85" s="296">
        <f t="shared" si="15"/>
        <v>0.15</v>
      </c>
      <c r="Y85" s="295">
        <f>IF('FEN 2016'!$A365&lt;&gt;0,'FEN 2016'!I365, " ")</f>
        <v>2500000</v>
      </c>
      <c r="Z85" s="296">
        <f t="shared" si="16"/>
        <v>0.58139534883720934</v>
      </c>
      <c r="AA85" s="295">
        <f>IF('FEN 2016'!$A365&lt;&gt;0,'FEN 2016'!J365, " ")</f>
        <v>700000</v>
      </c>
      <c r="AB85" s="296">
        <f t="shared" si="17"/>
        <v>0.16279069767441862</v>
      </c>
      <c r="AC85" s="295">
        <f>IF('FEN 2016'!$A365&lt;&gt;0,'FEN 2016'!K365, " ")</f>
        <v>1800000</v>
      </c>
      <c r="AD85" s="296">
        <f t="shared" si="18"/>
        <v>0.41860465116279072</v>
      </c>
      <c r="AE85" s="295">
        <f>IF('FEN 2016'!$A365&lt;&gt;0,'FEN 2016'!L365, " ")</f>
        <v>1800000</v>
      </c>
      <c r="AF85" s="296">
        <f t="shared" si="19"/>
        <v>0.41860465116279072</v>
      </c>
      <c r="AG85" s="296">
        <f t="shared" si="20"/>
        <v>0.31279069767441858</v>
      </c>
      <c r="AH85" s="314" t="s">
        <v>1343</v>
      </c>
      <c r="AI85" s="305"/>
      <c r="AJ85" s="305"/>
      <c r="AK85" s="305"/>
      <c r="AL85" s="305"/>
      <c r="AM85" s="305"/>
      <c r="AN85" s="305"/>
      <c r="AO85" s="305"/>
      <c r="AP85" s="128"/>
      <c r="AQ85" s="128"/>
      <c r="AR85" s="128"/>
      <c r="AS85" s="128"/>
      <c r="AT85" s="128"/>
      <c r="AU85" s="128"/>
      <c r="AV85" s="128"/>
      <c r="AW85" s="128"/>
      <c r="AX85" s="128"/>
      <c r="AY85" s="128"/>
    </row>
    <row r="86" spans="1:51" ht="13.15" customHeight="1">
      <c r="A86" s="128">
        <v>84</v>
      </c>
      <c r="B86" s="128">
        <f>IF('FEN 2016'!$A369&lt;&gt;0,'FEN 2016'!B369, " ")</f>
        <v>2016</v>
      </c>
      <c r="C86" s="128">
        <f>IF('FEN 2016'!$A369&lt;&gt;0,'FEN 2016'!C369, " ")</f>
        <v>2016</v>
      </c>
      <c r="D86" s="301" t="str">
        <f t="shared" si="22"/>
        <v xml:space="preserve"> </v>
      </c>
      <c r="E86" s="301" t="str">
        <f t="shared" si="22"/>
        <v xml:space="preserve"> </v>
      </c>
      <c r="F86" s="301" t="str">
        <f t="shared" si="22"/>
        <v xml:space="preserve"> </v>
      </c>
      <c r="G86" s="301" t="str">
        <f t="shared" si="22"/>
        <v xml:space="preserve"> </v>
      </c>
      <c r="H86" s="301" t="str">
        <f t="shared" si="22"/>
        <v xml:space="preserve"> </v>
      </c>
      <c r="I86" s="301" t="str">
        <f t="shared" si="22"/>
        <v>1</v>
      </c>
      <c r="J86" s="301" t="str">
        <f t="shared" si="22"/>
        <v xml:space="preserve"> </v>
      </c>
      <c r="K86" s="128" t="str">
        <f t="shared" si="14"/>
        <v>NU</v>
      </c>
      <c r="L86" s="306" t="str">
        <f>IF('FEN 2016'!$A369&lt;&gt;0,'FEN 2016'!E369, " ")</f>
        <v xml:space="preserve">Finisarea lucrărilor de extindere a rețelelor de canalizare începute în anul 2012 în satul Măgdăcești, r. Criuleni                                                       (Etapele I-V au fost implementate in baza altui contract de achizitii , care este finalizat) </v>
      </c>
      <c r="M86" s="308"/>
      <c r="N86" s="308"/>
      <c r="O86" s="308" t="s">
        <v>1344</v>
      </c>
      <c r="P86" s="306"/>
      <c r="Q86" s="128" t="str">
        <f>IF('FEN 2016'!$A369&lt;&gt;0,'FEN 2016'!F369, " ")</f>
        <v>Primăria Măgdăcești, r.Criuleni</v>
      </c>
      <c r="R86" s="298" t="s">
        <v>1537</v>
      </c>
      <c r="S86" s="298" t="s">
        <v>1381</v>
      </c>
      <c r="T86" s="298" t="s">
        <v>1352</v>
      </c>
      <c r="U86" s="298" t="s">
        <v>1339</v>
      </c>
      <c r="V86" s="295">
        <f>IF('FEN 2016'!$A369&lt;&gt;0,'FEN 2016'!H369, " ")</f>
        <v>5300832</v>
      </c>
      <c r="W86" s="295">
        <f>IF('FEN 2016'!$A369&lt;&gt;0,'FEN 2016'!G369, " ")</f>
        <v>795124.8</v>
      </c>
      <c r="X86" s="296">
        <f t="shared" si="15"/>
        <v>0.15000000000000002</v>
      </c>
      <c r="Y86" s="295">
        <f>IF('FEN 2016'!$A369&lt;&gt;0,'FEN 2016'!I369, " ")</f>
        <v>2000000</v>
      </c>
      <c r="Z86" s="296">
        <f t="shared" si="16"/>
        <v>0.37729926170080469</v>
      </c>
      <c r="AA86" s="295">
        <f>IF('FEN 2016'!$A369&lt;&gt;0,'FEN 2016'!J369, " ")</f>
        <v>723529.41</v>
      </c>
      <c r="AB86" s="296">
        <f t="shared" si="17"/>
        <v>0.13649355610590941</v>
      </c>
      <c r="AC86" s="295">
        <f>IF('FEN 2016'!$A369&lt;&gt;0,'FEN 2016'!K369, " ")</f>
        <v>1276470.5899999999</v>
      </c>
      <c r="AD86" s="296">
        <f t="shared" si="18"/>
        <v>0.24080570559489525</v>
      </c>
      <c r="AE86" s="295">
        <f>IF('FEN 2016'!$A369&lt;&gt;0,'FEN 2016'!L369, " ")</f>
        <v>3300832</v>
      </c>
      <c r="AF86" s="296">
        <f t="shared" si="19"/>
        <v>0.62270073829919526</v>
      </c>
      <c r="AG86" s="296">
        <f t="shared" si="20"/>
        <v>0.28649355610590943</v>
      </c>
      <c r="AH86" s="314" t="s">
        <v>1343</v>
      </c>
      <c r="AI86" s="305"/>
      <c r="AJ86" s="305"/>
      <c r="AK86" s="305"/>
      <c r="AL86" s="305"/>
      <c r="AM86" s="305"/>
      <c r="AN86" s="305"/>
      <c r="AO86" s="305"/>
      <c r="AP86" s="128"/>
      <c r="AQ86" s="128"/>
      <c r="AR86" s="128"/>
      <c r="AS86" s="128"/>
      <c r="AT86" s="128"/>
      <c r="AU86" s="128"/>
      <c r="AV86" s="128"/>
      <c r="AW86" s="128"/>
      <c r="AX86" s="128"/>
      <c r="AY86" s="128"/>
    </row>
    <row r="87" spans="1:51" ht="13.15" customHeight="1">
      <c r="A87" s="128">
        <v>85</v>
      </c>
      <c r="B87" s="128">
        <f>IF('FEN 2016'!$A373&lt;&gt;0,'FEN 2016'!B373, " ")</f>
        <v>2014</v>
      </c>
      <c r="C87" s="128">
        <f>IF('FEN 2016'!$A373&lt;&gt;0,'FEN 2016'!C373, " ")</f>
        <v>2016</v>
      </c>
      <c r="D87" s="301" t="str">
        <f t="shared" si="22"/>
        <v xml:space="preserve"> </v>
      </c>
      <c r="E87" s="301" t="str">
        <f t="shared" si="22"/>
        <v xml:space="preserve"> </v>
      </c>
      <c r="F87" s="301" t="str">
        <f t="shared" si="22"/>
        <v xml:space="preserve"> </v>
      </c>
      <c r="G87" s="301" t="str">
        <f t="shared" si="22"/>
        <v>1</v>
      </c>
      <c r="H87" s="301" t="str">
        <f t="shared" si="22"/>
        <v>1</v>
      </c>
      <c r="I87" s="301" t="str">
        <f t="shared" si="22"/>
        <v>1</v>
      </c>
      <c r="J87" s="301" t="str">
        <f t="shared" si="22"/>
        <v xml:space="preserve"> </v>
      </c>
      <c r="K87" s="128" t="str">
        <f t="shared" si="14"/>
        <v>NU</v>
      </c>
      <c r="L87" s="306" t="str">
        <f>IF('FEN 2016'!$A373&lt;&gt;0,'FEN 2016'!E373, " ")</f>
        <v>Sistemul de aprovizionare cu apă și canalizare din s.Singureni, r. Rîșcani</v>
      </c>
      <c r="M87" s="308"/>
      <c r="N87" s="308" t="s">
        <v>1344</v>
      </c>
      <c r="O87" s="308" t="s">
        <v>1344</v>
      </c>
      <c r="P87" s="306"/>
      <c r="Q87" s="128" t="str">
        <f>IF('FEN 2016'!$A373&lt;&gt;0,'FEN 2016'!F373, " ")</f>
        <v>Primăria Singureni, r.Rîșcani</v>
      </c>
      <c r="R87" s="298" t="s">
        <v>1468</v>
      </c>
      <c r="S87" s="298" t="s">
        <v>1395</v>
      </c>
      <c r="T87" s="298" t="s">
        <v>1336</v>
      </c>
      <c r="U87" s="298"/>
      <c r="V87" s="295">
        <f>IF('FEN 2016'!$A373&lt;&gt;0,'FEN 2016'!H373, " ")</f>
        <v>9466385</v>
      </c>
      <c r="W87" s="295">
        <f>IF('FEN 2016'!$A373&lt;&gt;0,'FEN 2016'!G373, " ")</f>
        <v>1419957.75</v>
      </c>
      <c r="X87" s="296">
        <f t="shared" si="15"/>
        <v>0.15</v>
      </c>
      <c r="Y87" s="295">
        <f>IF('FEN 2016'!$A373&lt;&gt;0,'FEN 2016'!I373, " ")</f>
        <v>2187635</v>
      </c>
      <c r="Z87" s="296">
        <f t="shared" si="16"/>
        <v>0.23109508011770069</v>
      </c>
      <c r="AA87" s="295">
        <f>IF('FEN 2016'!$A373&lt;&gt;0,'FEN 2016'!J373, " ")</f>
        <v>2187632</v>
      </c>
      <c r="AB87" s="296">
        <f t="shared" si="17"/>
        <v>0.23109476320686301</v>
      </c>
      <c r="AC87" s="295">
        <f>IF('FEN 2016'!$A373&lt;&gt;0,'FEN 2016'!K373, " ")</f>
        <v>3</v>
      </c>
      <c r="AD87" s="296">
        <f t="shared" si="18"/>
        <v>3.1691083766400794E-7</v>
      </c>
      <c r="AE87" s="295">
        <f>IF('FEN 2016'!$A373&lt;&gt;0,'FEN 2016'!L373, " ")</f>
        <v>7278750</v>
      </c>
      <c r="AF87" s="296">
        <f t="shared" si="19"/>
        <v>0.76890491988229936</v>
      </c>
      <c r="AG87" s="296">
        <f t="shared" si="20"/>
        <v>0.38109476320686303</v>
      </c>
      <c r="AH87" s="314" t="s">
        <v>1343</v>
      </c>
      <c r="AI87" s="305"/>
      <c r="AJ87" s="305"/>
      <c r="AK87" s="305"/>
      <c r="AL87" s="305"/>
      <c r="AM87" s="305"/>
      <c r="AN87" s="305"/>
      <c r="AO87" s="305"/>
      <c r="AP87" s="128"/>
      <c r="AQ87" s="128"/>
      <c r="AR87" s="128"/>
      <c r="AS87" s="128"/>
      <c r="AT87" s="128"/>
      <c r="AU87" s="128"/>
      <c r="AV87" s="128"/>
      <c r="AW87" s="128"/>
      <c r="AX87" s="128"/>
      <c r="AY87" s="128"/>
    </row>
    <row r="88" spans="1:51" ht="13.15" customHeight="1">
      <c r="A88" s="128">
        <v>86</v>
      </c>
      <c r="B88" s="128">
        <f>IF('FEN 2016'!$A378&lt;&gt;0,'FEN 2016'!B378, " ")</f>
        <v>2013</v>
      </c>
      <c r="C88" s="128">
        <f>IF('FEN 2016'!$A378&lt;&gt;0,'FEN 2016'!C378, " ")</f>
        <v>2016</v>
      </c>
      <c r="D88" s="301" t="str">
        <f t="shared" si="22"/>
        <v xml:space="preserve"> </v>
      </c>
      <c r="E88" s="301" t="str">
        <f t="shared" si="22"/>
        <v xml:space="preserve"> </v>
      </c>
      <c r="F88" s="301" t="str">
        <f t="shared" si="22"/>
        <v>1</v>
      </c>
      <c r="G88" s="301" t="str">
        <f t="shared" si="22"/>
        <v>1</v>
      </c>
      <c r="H88" s="301" t="str">
        <f t="shared" si="22"/>
        <v>1</v>
      </c>
      <c r="I88" s="301" t="str">
        <f t="shared" si="22"/>
        <v>1</v>
      </c>
      <c r="J88" s="301" t="str">
        <f t="shared" si="22"/>
        <v xml:space="preserve"> </v>
      </c>
      <c r="K88" s="128" t="str">
        <f t="shared" si="14"/>
        <v>NU</v>
      </c>
      <c r="L88" s="306" t="str">
        <f>IF('FEN 2016'!$A378&lt;&gt;0,'FEN 2016'!E378, " ")</f>
        <v>Aprovizionarea cu apă potabilă a satelor Vulpești, Mănoilești, Rezina, Novaia-Nicolaevca, comuna Mănoilești, r.Ungheni</v>
      </c>
      <c r="M88" s="308"/>
      <c r="N88" s="308" t="s">
        <v>1344</v>
      </c>
      <c r="O88" s="306"/>
      <c r="P88" s="306"/>
      <c r="Q88" s="128" t="str">
        <f>IF('FEN 2016'!$A378&lt;&gt;0,'FEN 2016'!F378, " ")</f>
        <v>Primăria Mănoilești, r.Ungheni</v>
      </c>
      <c r="R88" s="298" t="s">
        <v>1633</v>
      </c>
      <c r="S88" s="298" t="s">
        <v>1403</v>
      </c>
      <c r="T88" s="298" t="s">
        <v>1334</v>
      </c>
      <c r="U88" s="298"/>
      <c r="V88" s="295">
        <f>IF('FEN 2016'!$A378&lt;&gt;0,'FEN 2016'!H378, " ")</f>
        <v>8118506</v>
      </c>
      <c r="W88" s="295">
        <f>IF('FEN 2016'!$A378&lt;&gt;0,'FEN 2016'!G378, " ")</f>
        <v>1217775.8999999999</v>
      </c>
      <c r="X88" s="296">
        <f t="shared" si="15"/>
        <v>0.15</v>
      </c>
      <c r="Y88" s="295">
        <f>IF('FEN 2016'!$A378&lt;&gt;0,'FEN 2016'!I378, " ")</f>
        <v>3500735</v>
      </c>
      <c r="Z88" s="296">
        <f t="shared" si="16"/>
        <v>0.43120433734975377</v>
      </c>
      <c r="AA88" s="295">
        <f>IF('FEN 2016'!$A378&lt;&gt;0,'FEN 2016'!J378, " ")</f>
        <v>3224061.21</v>
      </c>
      <c r="AB88" s="296">
        <f t="shared" si="17"/>
        <v>0.39712494022915051</v>
      </c>
      <c r="AC88" s="295">
        <f>IF('FEN 2016'!$A378&lt;&gt;0,'FEN 2016'!K378, " ")</f>
        <v>276673.79000000004</v>
      </c>
      <c r="AD88" s="296">
        <f t="shared" si="18"/>
        <v>3.4079397120603226E-2</v>
      </c>
      <c r="AE88" s="295">
        <f>IF('FEN 2016'!$A378&lt;&gt;0,'FEN 2016'!L378, " ")</f>
        <v>4617771</v>
      </c>
      <c r="AF88" s="296">
        <f t="shared" si="19"/>
        <v>0.56879566265024628</v>
      </c>
      <c r="AG88" s="296">
        <f t="shared" si="20"/>
        <v>0.54712494022915048</v>
      </c>
      <c r="AH88" s="314" t="s">
        <v>1343</v>
      </c>
      <c r="AI88" s="305"/>
      <c r="AJ88" s="305"/>
      <c r="AK88" s="305"/>
      <c r="AL88" s="305"/>
      <c r="AM88" s="305"/>
      <c r="AN88" s="305"/>
      <c r="AO88" s="305"/>
      <c r="AP88" s="128"/>
      <c r="AQ88" s="128"/>
      <c r="AR88" s="128"/>
      <c r="AS88" s="128"/>
      <c r="AT88" s="128"/>
      <c r="AU88" s="128"/>
      <c r="AV88" s="128"/>
      <c r="AW88" s="128"/>
      <c r="AX88" s="128"/>
      <c r="AY88" s="128"/>
    </row>
    <row r="89" spans="1:51" ht="13.15" customHeight="1">
      <c r="A89" s="128">
        <v>87</v>
      </c>
      <c r="B89" s="128">
        <f>IF('FEN 2016'!$A384&lt;&gt;0,'FEN 2016'!B384, " ")</f>
        <v>2013</v>
      </c>
      <c r="C89" s="128">
        <f>IF('FEN 2016'!$A384&lt;&gt;0,'FEN 2016'!C384, " ")</f>
        <v>2016</v>
      </c>
      <c r="D89" s="301" t="str">
        <f t="shared" si="22"/>
        <v xml:space="preserve"> </v>
      </c>
      <c r="E89" s="301" t="str">
        <f t="shared" si="22"/>
        <v xml:space="preserve"> </v>
      </c>
      <c r="F89" s="301" t="str">
        <f t="shared" si="22"/>
        <v>1</v>
      </c>
      <c r="G89" s="301" t="str">
        <f t="shared" si="22"/>
        <v>1</v>
      </c>
      <c r="H89" s="301" t="str">
        <f t="shared" si="22"/>
        <v>1</v>
      </c>
      <c r="I89" s="301" t="str">
        <f t="shared" si="22"/>
        <v>1</v>
      </c>
      <c r="J89" s="301" t="str">
        <f t="shared" si="22"/>
        <v xml:space="preserve"> </v>
      </c>
      <c r="K89" s="128" t="str">
        <f t="shared" si="14"/>
        <v>NU</v>
      </c>
      <c r="L89" s="306" t="str">
        <f>IF('FEN 2016'!$A384&lt;&gt;0,'FEN 2016'!E384, " ")</f>
        <v>Construcția sistemului de aprovizionare cu apă în comuna Florițoaia Veche</v>
      </c>
      <c r="M89" s="308"/>
      <c r="N89" s="308" t="s">
        <v>1344</v>
      </c>
      <c r="O89" s="306"/>
      <c r="P89" s="306"/>
      <c r="Q89" s="128" t="str">
        <f>IF('FEN 2016'!$A384&lt;&gt;0,'FEN 2016'!F384, " ")</f>
        <v>Primăria Florițoaia Veche, r.Ungheni</v>
      </c>
      <c r="R89" s="298" t="s">
        <v>1634</v>
      </c>
      <c r="S89" s="298" t="s">
        <v>1403</v>
      </c>
      <c r="T89" s="298" t="s">
        <v>1334</v>
      </c>
      <c r="U89" s="298"/>
      <c r="V89" s="295">
        <f>IF('FEN 2016'!$A384&lt;&gt;0,'FEN 2016'!H384, " ")</f>
        <v>3462971</v>
      </c>
      <c r="W89" s="295">
        <f>IF('FEN 2016'!$A384&lt;&gt;0,'FEN 2016'!G384, " ")</f>
        <v>519445.65</v>
      </c>
      <c r="X89" s="296">
        <f t="shared" si="15"/>
        <v>0.15</v>
      </c>
      <c r="Y89" s="295">
        <f>IF('FEN 2016'!$A384&lt;&gt;0,'FEN 2016'!I384, " ")</f>
        <v>3144581</v>
      </c>
      <c r="Z89" s="296">
        <f t="shared" si="16"/>
        <v>0.90805871605624189</v>
      </c>
      <c r="AA89" s="295">
        <f>IF('FEN 2016'!$A384&lt;&gt;0,'FEN 2016'!J384, " ")</f>
        <v>2158204.5699999998</v>
      </c>
      <c r="AB89" s="296">
        <f t="shared" si="17"/>
        <v>0.62322340267937559</v>
      </c>
      <c r="AC89" s="295">
        <f>IF('FEN 2016'!$A384&lt;&gt;0,'FEN 2016'!K384, " ")</f>
        <v>986376.43000000017</v>
      </c>
      <c r="AD89" s="296">
        <f t="shared" si="18"/>
        <v>0.28483531337686635</v>
      </c>
      <c r="AE89" s="295">
        <f>IF('FEN 2016'!$A384&lt;&gt;0,'FEN 2016'!L384, " ")</f>
        <v>318390</v>
      </c>
      <c r="AF89" s="296">
        <f t="shared" si="19"/>
        <v>9.1941283943758126E-2</v>
      </c>
      <c r="AG89" s="296">
        <f t="shared" si="20"/>
        <v>0.7732234026793755</v>
      </c>
      <c r="AH89" s="314" t="s">
        <v>1343</v>
      </c>
      <c r="AI89" s="305"/>
      <c r="AJ89" s="305"/>
      <c r="AK89" s="305"/>
      <c r="AL89" s="305"/>
      <c r="AM89" s="305"/>
      <c r="AN89" s="305"/>
      <c r="AO89" s="305"/>
      <c r="AP89" s="128"/>
      <c r="AQ89" s="128"/>
      <c r="AR89" s="128"/>
      <c r="AS89" s="128"/>
      <c r="AT89" s="128"/>
      <c r="AU89" s="128"/>
      <c r="AV89" s="128"/>
      <c r="AW89" s="128"/>
      <c r="AX89" s="128"/>
      <c r="AY89" s="128"/>
    </row>
    <row r="90" spans="1:51" ht="13.15" customHeight="1">
      <c r="A90" s="128">
        <v>88</v>
      </c>
      <c r="B90" s="128">
        <f>IF('FEN 2016'!$A389&lt;&gt;0,'FEN 2016'!B389, " ")</f>
        <v>2013</v>
      </c>
      <c r="C90" s="128">
        <f>IF('FEN 2016'!$A389&lt;&gt;0,'FEN 2016'!C389, " ")</f>
        <v>2016</v>
      </c>
      <c r="D90" s="301" t="str">
        <f t="shared" si="22"/>
        <v xml:space="preserve"> </v>
      </c>
      <c r="E90" s="301" t="str">
        <f t="shared" si="22"/>
        <v xml:space="preserve"> </v>
      </c>
      <c r="F90" s="301" t="str">
        <f t="shared" si="22"/>
        <v>1</v>
      </c>
      <c r="G90" s="301" t="str">
        <f t="shared" si="22"/>
        <v>1</v>
      </c>
      <c r="H90" s="301" t="str">
        <f t="shared" si="22"/>
        <v>1</v>
      </c>
      <c r="I90" s="301" t="str">
        <f t="shared" si="22"/>
        <v>1</v>
      </c>
      <c r="J90" s="301" t="str">
        <f t="shared" si="22"/>
        <v xml:space="preserve"> </v>
      </c>
      <c r="K90" s="128" t="str">
        <f t="shared" si="14"/>
        <v>NU</v>
      </c>
      <c r="L90" s="306" t="str">
        <f>IF('FEN 2016'!$A389&lt;&gt;0,'FEN 2016'!E389, " ")</f>
        <v xml:space="preserve">Construcţia sistemului de aprovizionare cu apă şi canalizare în s. Drojdieni, com. Şîşcani r-nul Nisporeni </v>
      </c>
      <c r="M90" s="308"/>
      <c r="N90" s="308" t="s">
        <v>1344</v>
      </c>
      <c r="O90" s="308" t="s">
        <v>1344</v>
      </c>
      <c r="P90" s="306"/>
      <c r="Q90" s="128" t="str">
        <f>IF('FEN 2016'!$A389&lt;&gt;0,'FEN 2016'!F389, " ")</f>
        <v>Primăria com. Şişcani                      r. Nisporeni</v>
      </c>
      <c r="R90" s="298" t="s">
        <v>1586</v>
      </c>
      <c r="S90" s="298" t="s">
        <v>1392</v>
      </c>
      <c r="T90" s="298" t="s">
        <v>1334</v>
      </c>
      <c r="U90" s="298"/>
      <c r="V90" s="295">
        <f>IF('FEN 2016'!$A389&lt;&gt;0,'FEN 2016'!H389, " ")</f>
        <v>5377700</v>
      </c>
      <c r="W90" s="295">
        <f>IF('FEN 2016'!$A389&lt;&gt;0,'FEN 2016'!G389, " ")</f>
        <v>806655</v>
      </c>
      <c r="X90" s="296">
        <f t="shared" si="15"/>
        <v>0.15</v>
      </c>
      <c r="Y90" s="295">
        <f>IF('FEN 2016'!$A389&lt;&gt;0,'FEN 2016'!I389, " ")</f>
        <v>4638345</v>
      </c>
      <c r="Z90" s="296">
        <f t="shared" si="16"/>
        <v>0.86251464380683196</v>
      </c>
      <c r="AA90" s="295">
        <f>IF('FEN 2016'!$A389&lt;&gt;0,'FEN 2016'!J389, " ")</f>
        <v>3613088.5</v>
      </c>
      <c r="AB90" s="296">
        <f t="shared" si="17"/>
        <v>0.67186501664280274</v>
      </c>
      <c r="AC90" s="295">
        <f>IF('FEN 2016'!$A389&lt;&gt;0,'FEN 2016'!K389, " ")</f>
        <v>1025256.5</v>
      </c>
      <c r="AD90" s="296">
        <f t="shared" si="18"/>
        <v>0.19064962716402922</v>
      </c>
      <c r="AE90" s="295">
        <f>IF('FEN 2016'!$A389&lt;&gt;0,'FEN 2016'!L389, " ")</f>
        <v>739355</v>
      </c>
      <c r="AF90" s="296">
        <f t="shared" si="19"/>
        <v>0.1374853561931681</v>
      </c>
      <c r="AG90" s="296">
        <f t="shared" si="20"/>
        <v>0.82186501664280265</v>
      </c>
      <c r="AH90" s="314" t="s">
        <v>1343</v>
      </c>
      <c r="AI90" s="305"/>
      <c r="AJ90" s="305"/>
      <c r="AK90" s="305"/>
      <c r="AL90" s="305"/>
      <c r="AM90" s="305"/>
      <c r="AN90" s="305"/>
      <c r="AO90" s="305"/>
      <c r="AP90" s="128"/>
      <c r="AQ90" s="128"/>
      <c r="AR90" s="128"/>
      <c r="AS90" s="128"/>
      <c r="AT90" s="128"/>
      <c r="AU90" s="128"/>
      <c r="AV90" s="128"/>
      <c r="AW90" s="128"/>
      <c r="AX90" s="128"/>
      <c r="AY90" s="128"/>
    </row>
    <row r="91" spans="1:51" ht="13.15" customHeight="1">
      <c r="A91" s="128">
        <v>89</v>
      </c>
      <c r="B91" s="128">
        <f>IF('FEN 2016'!$A396&lt;&gt;0,'FEN 2016'!B396, " ")</f>
        <v>2014</v>
      </c>
      <c r="C91" s="128">
        <f>IF('FEN 2016'!$A396&lt;&gt;0,'FEN 2016'!C396, " ")</f>
        <v>2016</v>
      </c>
      <c r="D91" s="301" t="str">
        <f t="shared" si="22"/>
        <v xml:space="preserve"> </v>
      </c>
      <c r="E91" s="301" t="str">
        <f t="shared" si="22"/>
        <v xml:space="preserve"> </v>
      </c>
      <c r="F91" s="301" t="str">
        <f t="shared" si="22"/>
        <v xml:space="preserve"> </v>
      </c>
      <c r="G91" s="301" t="str">
        <f t="shared" si="22"/>
        <v>1</v>
      </c>
      <c r="H91" s="301" t="str">
        <f t="shared" si="22"/>
        <v>1</v>
      </c>
      <c r="I91" s="301" t="str">
        <f t="shared" si="22"/>
        <v>1</v>
      </c>
      <c r="J91" s="301" t="str">
        <f t="shared" si="22"/>
        <v xml:space="preserve"> </v>
      </c>
      <c r="K91" s="128" t="str">
        <f t="shared" si="14"/>
        <v>NU</v>
      </c>
      <c r="L91" s="306" t="str">
        <f>IF('FEN 2016'!$A396&lt;&gt;0,'FEN 2016'!E396, " ")</f>
        <v xml:space="preserve">Alimentarea cu apă a s. Ştefăneşti r. Floreşti - </v>
      </c>
      <c r="M91" s="308"/>
      <c r="N91" s="308" t="s">
        <v>1344</v>
      </c>
      <c r="O91" s="306"/>
      <c r="P91" s="306"/>
      <c r="Q91" s="128" t="str">
        <f>IF('FEN 2016'!$A396&lt;&gt;0,'FEN 2016'!F396, " ")</f>
        <v>Primăria com. Ştefăneşti                        r. Floreşti</v>
      </c>
      <c r="R91" s="298" t="s">
        <v>1558</v>
      </c>
      <c r="S91" s="298" t="s">
        <v>1388</v>
      </c>
      <c r="T91" s="298" t="s">
        <v>1336</v>
      </c>
      <c r="U91" s="298" t="s">
        <v>1339</v>
      </c>
      <c r="V91" s="295">
        <f>IF('FEN 2016'!$A396&lt;&gt;0,'FEN 2016'!H396, " ")</f>
        <v>3077699</v>
      </c>
      <c r="W91" s="295">
        <f>IF('FEN 2016'!$A396&lt;&gt;0,'FEN 2016'!G396, " ")</f>
        <v>461654.85</v>
      </c>
      <c r="X91" s="296">
        <f t="shared" si="15"/>
        <v>0.15</v>
      </c>
      <c r="Y91" s="295">
        <f>IF('FEN 2016'!$A396&lt;&gt;0,'FEN 2016'!I396, " ")</f>
        <v>2638545</v>
      </c>
      <c r="Z91" s="296">
        <f t="shared" si="16"/>
        <v>0.85731093261556768</v>
      </c>
      <c r="AA91" s="295">
        <f>IF('FEN 2016'!$A396&lt;&gt;0,'FEN 2016'!J396, " ")</f>
        <v>1827859.97</v>
      </c>
      <c r="AB91" s="296">
        <f t="shared" si="17"/>
        <v>0.59390472232664726</v>
      </c>
      <c r="AC91" s="295">
        <f>IF('FEN 2016'!$A396&lt;&gt;0,'FEN 2016'!K396, " ")</f>
        <v>810685.03</v>
      </c>
      <c r="AD91" s="296">
        <f t="shared" si="18"/>
        <v>0.26340621028892042</v>
      </c>
      <c r="AE91" s="295">
        <f>IF('FEN 2016'!$A396&lt;&gt;0,'FEN 2016'!L396, " ")</f>
        <v>439154</v>
      </c>
      <c r="AF91" s="296">
        <f t="shared" si="19"/>
        <v>0.14268906738443232</v>
      </c>
      <c r="AG91" s="296">
        <f t="shared" si="20"/>
        <v>0.74390472232664717</v>
      </c>
      <c r="AH91" s="314" t="s">
        <v>1343</v>
      </c>
      <c r="AI91" s="305"/>
      <c r="AJ91" s="305"/>
      <c r="AK91" s="305"/>
      <c r="AL91" s="305"/>
      <c r="AM91" s="305"/>
      <c r="AN91" s="305"/>
      <c r="AO91" s="305"/>
      <c r="AP91" s="128"/>
      <c r="AQ91" s="128"/>
      <c r="AR91" s="128"/>
      <c r="AS91" s="128"/>
      <c r="AT91" s="128"/>
      <c r="AU91" s="128"/>
      <c r="AV91" s="128"/>
      <c r="AW91" s="128"/>
      <c r="AX91" s="128"/>
      <c r="AY91" s="128"/>
    </row>
    <row r="92" spans="1:51" ht="13.15" customHeight="1">
      <c r="A92" s="128">
        <v>90</v>
      </c>
      <c r="B92" s="128">
        <f>IF('FEN 2016'!$A401&lt;&gt;0,'FEN 2016'!B401, " ")</f>
        <v>2014</v>
      </c>
      <c r="C92" s="128">
        <f>IF('FEN 2016'!$A401&lt;&gt;0,'FEN 2016'!C401, " ")</f>
        <v>2016</v>
      </c>
      <c r="D92" s="301" t="str">
        <f t="shared" si="22"/>
        <v xml:space="preserve"> </v>
      </c>
      <c r="E92" s="301" t="str">
        <f t="shared" si="22"/>
        <v xml:space="preserve"> </v>
      </c>
      <c r="F92" s="301" t="str">
        <f t="shared" si="22"/>
        <v xml:space="preserve"> </v>
      </c>
      <c r="G92" s="301" t="str">
        <f t="shared" si="22"/>
        <v>1</v>
      </c>
      <c r="H92" s="301" t="str">
        <f t="shared" si="22"/>
        <v>1</v>
      </c>
      <c r="I92" s="301" t="str">
        <f t="shared" si="22"/>
        <v>1</v>
      </c>
      <c r="J92" s="301" t="str">
        <f t="shared" si="22"/>
        <v xml:space="preserve"> </v>
      </c>
      <c r="K92" s="128" t="str">
        <f t="shared" si="14"/>
        <v>NU</v>
      </c>
      <c r="L92" s="306" t="str">
        <f>IF('FEN 2016'!$A401&lt;&gt;0,'FEN 2016'!E401, " ")</f>
        <v>Construcţia turnului de apă si a reţelelor de apeduct in or. Comrat -</v>
      </c>
      <c r="M92" s="308"/>
      <c r="N92" s="308" t="s">
        <v>1344</v>
      </c>
      <c r="O92" s="306"/>
      <c r="P92" s="306"/>
      <c r="Q92" s="128" t="str">
        <f>IF('FEN 2016'!$A401&lt;&gt;0,'FEN 2016'!F401, " ")</f>
        <v>Întreprinderea Municipală "Su - Canal"  or. Comrat</v>
      </c>
      <c r="R92" s="298" t="s">
        <v>1353</v>
      </c>
      <c r="S92" s="298" t="s">
        <v>1407</v>
      </c>
      <c r="T92" s="298" t="s">
        <v>1360</v>
      </c>
      <c r="U92" s="298"/>
      <c r="V92" s="295">
        <f>IF('FEN 2016'!$A401&lt;&gt;0,'FEN 2016'!H401, " ")</f>
        <v>1652695</v>
      </c>
      <c r="W92" s="295">
        <f>IF('FEN 2016'!$A401&lt;&gt;0,'FEN 2016'!G401, " ")</f>
        <v>247904.25</v>
      </c>
      <c r="X92" s="296">
        <f t="shared" si="15"/>
        <v>0.15</v>
      </c>
      <c r="Y92" s="295">
        <f>IF('FEN 2016'!$A401&lt;&gt;0,'FEN 2016'!I401, " ")</f>
        <v>1317280</v>
      </c>
      <c r="Z92" s="296">
        <f t="shared" si="16"/>
        <v>0.79704966736149141</v>
      </c>
      <c r="AA92" s="295">
        <f>IF('FEN 2016'!$A401&lt;&gt;0,'FEN 2016'!J401, " ")</f>
        <v>417000</v>
      </c>
      <c r="AB92" s="296">
        <f t="shared" si="17"/>
        <v>0.2523151579692563</v>
      </c>
      <c r="AC92" s="295">
        <f>IF('FEN 2016'!$A401&lt;&gt;0,'FEN 2016'!K401, " ")</f>
        <v>900280</v>
      </c>
      <c r="AD92" s="296">
        <f t="shared" si="18"/>
        <v>0.54473450939223511</v>
      </c>
      <c r="AE92" s="295">
        <f>IF('FEN 2016'!$A401&lt;&gt;0,'FEN 2016'!L401, " ")</f>
        <v>335415</v>
      </c>
      <c r="AF92" s="296">
        <f t="shared" si="19"/>
        <v>0.20295033263850862</v>
      </c>
      <c r="AG92" s="296">
        <f t="shared" si="20"/>
        <v>0.40231515796925627</v>
      </c>
      <c r="AH92" s="314" t="s">
        <v>1343</v>
      </c>
      <c r="AI92" s="305"/>
      <c r="AJ92" s="305"/>
      <c r="AK92" s="305"/>
      <c r="AL92" s="305"/>
      <c r="AM92" s="305"/>
      <c r="AN92" s="305"/>
      <c r="AO92" s="305"/>
      <c r="AP92" s="128"/>
      <c r="AQ92" s="128"/>
      <c r="AR92" s="128"/>
      <c r="AS92" s="128"/>
      <c r="AT92" s="128"/>
      <c r="AU92" s="128"/>
      <c r="AV92" s="128"/>
      <c r="AW92" s="128"/>
      <c r="AX92" s="128"/>
      <c r="AY92" s="128"/>
    </row>
    <row r="93" spans="1:51" ht="13.15" customHeight="1">
      <c r="A93" s="128">
        <v>91</v>
      </c>
      <c r="B93" s="128">
        <f>IF('FEN 2016'!$A405&lt;&gt;0,'FEN 2016'!B405, " ")</f>
        <v>2012</v>
      </c>
      <c r="C93" s="128">
        <f>IF('FEN 2016'!$A405&lt;&gt;0,'FEN 2016'!C405, " ")</f>
        <v>2016</v>
      </c>
      <c r="D93" s="301" t="str">
        <f t="shared" ref="D93:J102" si="23">IF(AND($B93&gt;=D$2-$C93+$B93,$C93&lt;=D$2+$C93-$B93),"1"," ")</f>
        <v xml:space="preserve"> </v>
      </c>
      <c r="E93" s="301" t="str">
        <f t="shared" si="23"/>
        <v>1</v>
      </c>
      <c r="F93" s="301" t="str">
        <f t="shared" si="23"/>
        <v>1</v>
      </c>
      <c r="G93" s="301" t="str">
        <f t="shared" si="23"/>
        <v>1</v>
      </c>
      <c r="H93" s="301" t="str">
        <f t="shared" si="23"/>
        <v>1</v>
      </c>
      <c r="I93" s="301" t="str">
        <f t="shared" si="23"/>
        <v>1</v>
      </c>
      <c r="J93" s="301" t="str">
        <f t="shared" si="23"/>
        <v xml:space="preserve"> </v>
      </c>
      <c r="K93" s="128" t="str">
        <f t="shared" si="14"/>
        <v>NU</v>
      </c>
      <c r="L93" s="306" t="str">
        <f>IF('FEN 2016'!$A405&lt;&gt;0,'FEN 2016'!E405, " ")</f>
        <v xml:space="preserve">Aprovizionarea cu apă, sistemul de canalizare şi staţia de purificare in s. Feodoreuca si s. Clişova Noua din com. Ciocîlteni, rl. Orhei - </v>
      </c>
      <c r="M93" s="308"/>
      <c r="N93" s="308" t="s">
        <v>1344</v>
      </c>
      <c r="O93" s="308" t="s">
        <v>1344</v>
      </c>
      <c r="P93" s="308" t="s">
        <v>1344</v>
      </c>
      <c r="Q93" s="128" t="str">
        <f>IF('FEN 2016'!$A405&lt;&gt;0,'FEN 2016'!F405, " ")</f>
        <v>Primăria  Ciocîlteni,     r. Orhei</v>
      </c>
      <c r="R93" s="298" t="s">
        <v>1592</v>
      </c>
      <c r="S93" s="298" t="s">
        <v>1393</v>
      </c>
      <c r="T93" s="298" t="s">
        <v>1334</v>
      </c>
      <c r="U93" s="298" t="s">
        <v>1339</v>
      </c>
      <c r="V93" s="295">
        <f>IF('FEN 2016'!$A405&lt;&gt;0,'FEN 2016'!H405, " ")</f>
        <v>8475876</v>
      </c>
      <c r="W93" s="295">
        <f>IF('FEN 2016'!$A405&lt;&gt;0,'FEN 2016'!G405, " ")</f>
        <v>1271381.3999999999</v>
      </c>
      <c r="X93" s="296">
        <f t="shared" si="15"/>
        <v>0.15</v>
      </c>
      <c r="Y93" s="295">
        <f>IF('FEN 2016'!$A405&lt;&gt;0,'FEN 2016'!I405, " ")</f>
        <v>8008663</v>
      </c>
      <c r="Z93" s="296">
        <f t="shared" si="16"/>
        <v>0.94487732005517777</v>
      </c>
      <c r="AA93" s="295">
        <f>IF('FEN 2016'!$A405&lt;&gt;0,'FEN 2016'!J405, " ")</f>
        <v>6916758.2199999997</v>
      </c>
      <c r="AB93" s="296">
        <f t="shared" si="17"/>
        <v>0.8160523136487603</v>
      </c>
      <c r="AC93" s="295">
        <f>IF('FEN 2016'!$A405&lt;&gt;0,'FEN 2016'!K405, " ")</f>
        <v>1091904.7800000003</v>
      </c>
      <c r="AD93" s="296">
        <f t="shared" si="18"/>
        <v>0.1288250064064175</v>
      </c>
      <c r="AE93" s="295">
        <f>IF('FEN 2016'!$A405&lt;&gt;0,'FEN 2016'!L405, " ")</f>
        <v>467213</v>
      </c>
      <c r="AF93" s="296">
        <f t="shared" si="19"/>
        <v>5.5122679944822221E-2</v>
      </c>
      <c r="AG93" s="296">
        <f t="shared" si="20"/>
        <v>0.96605231364876021</v>
      </c>
      <c r="AH93" s="314" t="s">
        <v>1343</v>
      </c>
      <c r="AI93" s="305"/>
      <c r="AJ93" s="305"/>
      <c r="AK93" s="305"/>
      <c r="AL93" s="305"/>
      <c r="AM93" s="305"/>
      <c r="AN93" s="305"/>
      <c r="AO93" s="305"/>
      <c r="AP93" s="128"/>
      <c r="AQ93" s="128"/>
      <c r="AR93" s="128"/>
      <c r="AS93" s="128"/>
      <c r="AT93" s="128"/>
      <c r="AU93" s="128"/>
      <c r="AV93" s="128"/>
      <c r="AW93" s="128"/>
      <c r="AX93" s="128"/>
      <c r="AY93" s="128"/>
    </row>
    <row r="94" spans="1:51" ht="13.15" customHeight="1">
      <c r="A94" s="128">
        <v>92</v>
      </c>
      <c r="B94" s="128">
        <f>IF('FEN 2016'!$A412&lt;&gt;0,'FEN 2016'!B412, " ")</f>
        <v>2014</v>
      </c>
      <c r="C94" s="128">
        <f>IF('FEN 2016'!$A412&lt;&gt;0,'FEN 2016'!C412, " ")</f>
        <v>2016</v>
      </c>
      <c r="D94" s="301" t="str">
        <f t="shared" si="23"/>
        <v xml:space="preserve"> </v>
      </c>
      <c r="E94" s="301" t="str">
        <f t="shared" si="23"/>
        <v xml:space="preserve"> </v>
      </c>
      <c r="F94" s="301" t="str">
        <f t="shared" si="23"/>
        <v xml:space="preserve"> </v>
      </c>
      <c r="G94" s="301" t="str">
        <f t="shared" si="23"/>
        <v>1</v>
      </c>
      <c r="H94" s="301" t="str">
        <f t="shared" si="23"/>
        <v>1</v>
      </c>
      <c r="I94" s="301" t="str">
        <f t="shared" si="23"/>
        <v>1</v>
      </c>
      <c r="J94" s="301" t="str">
        <f t="shared" si="23"/>
        <v xml:space="preserve"> </v>
      </c>
      <c r="K94" s="128" t="str">
        <f t="shared" si="14"/>
        <v>NU</v>
      </c>
      <c r="L94" s="306" t="str">
        <f>IF('FEN 2016'!$A412&lt;&gt;0,'FEN 2016'!E412, " ")</f>
        <v>Reconstucția rețelelor de canalizare din or.Basarabeasca -</v>
      </c>
      <c r="M94" s="308"/>
      <c r="N94" s="308"/>
      <c r="O94" s="308" t="s">
        <v>1344</v>
      </c>
      <c r="P94" s="306"/>
      <c r="Q94" s="128" t="str">
        <f>IF('FEN 2016'!$A412&lt;&gt;0,'FEN 2016'!F412, " ")</f>
        <v xml:space="preserve">Primăria Basarabeasca rl. Basarabeasca </v>
      </c>
      <c r="R94" s="298" t="s">
        <v>1332</v>
      </c>
      <c r="S94" s="298" t="s">
        <v>1332</v>
      </c>
      <c r="T94" s="298" t="s">
        <v>1352</v>
      </c>
      <c r="U94" s="298"/>
      <c r="V94" s="295">
        <f>IF('FEN 2016'!$A412&lt;&gt;0,'FEN 2016'!H412, " ")</f>
        <v>2530000</v>
      </c>
      <c r="W94" s="295">
        <f>IF('FEN 2016'!$A412&lt;&gt;0,'FEN 2016'!G412, " ")</f>
        <v>379500</v>
      </c>
      <c r="X94" s="296">
        <f t="shared" si="15"/>
        <v>0.15</v>
      </c>
      <c r="Y94" s="295">
        <f>IF('FEN 2016'!$A412&lt;&gt;0,'FEN 2016'!I412, " ")</f>
        <v>2279297</v>
      </c>
      <c r="Z94" s="296">
        <f t="shared" si="16"/>
        <v>0.90090790513833996</v>
      </c>
      <c r="AA94" s="295">
        <f>IF('FEN 2016'!$A412&lt;&gt;0,'FEN 2016'!J412, " ")</f>
        <v>831384</v>
      </c>
      <c r="AB94" s="296">
        <f t="shared" si="17"/>
        <v>0.32861027667984188</v>
      </c>
      <c r="AC94" s="295">
        <f>IF('FEN 2016'!$A412&lt;&gt;0,'FEN 2016'!K412, " ")</f>
        <v>1447913</v>
      </c>
      <c r="AD94" s="296">
        <f t="shared" si="18"/>
        <v>0.57229762845849808</v>
      </c>
      <c r="AE94" s="295">
        <f>IF('FEN 2016'!$A412&lt;&gt;0,'FEN 2016'!L412, " ")</f>
        <v>250703</v>
      </c>
      <c r="AF94" s="296">
        <f t="shared" si="19"/>
        <v>9.9092094861660082E-2</v>
      </c>
      <c r="AG94" s="296">
        <f t="shared" si="20"/>
        <v>0.47861027667984191</v>
      </c>
      <c r="AH94" s="314" t="s">
        <v>1343</v>
      </c>
      <c r="AI94" s="305"/>
      <c r="AJ94" s="305"/>
      <c r="AK94" s="305"/>
      <c r="AL94" s="305"/>
      <c r="AM94" s="305"/>
      <c r="AN94" s="305"/>
      <c r="AO94" s="305"/>
      <c r="AP94" s="128"/>
      <c r="AQ94" s="128"/>
      <c r="AR94" s="128"/>
      <c r="AS94" s="128"/>
      <c r="AT94" s="128"/>
      <c r="AU94" s="128"/>
      <c r="AV94" s="128"/>
      <c r="AW94" s="128"/>
      <c r="AX94" s="128"/>
      <c r="AY94" s="128"/>
    </row>
    <row r="95" spans="1:51" ht="13.15" customHeight="1">
      <c r="A95" s="128">
        <v>93</v>
      </c>
      <c r="B95" s="128">
        <f>IF('FEN 2016'!$A416&lt;&gt;0,'FEN 2016'!B416, " ")</f>
        <v>2014</v>
      </c>
      <c r="C95" s="128">
        <f>IF('FEN 2016'!$A416&lt;&gt;0,'FEN 2016'!C416, " ")</f>
        <v>2016</v>
      </c>
      <c r="D95" s="301" t="str">
        <f t="shared" si="23"/>
        <v xml:space="preserve"> </v>
      </c>
      <c r="E95" s="301" t="str">
        <f t="shared" si="23"/>
        <v xml:space="preserve"> </v>
      </c>
      <c r="F95" s="301" t="str">
        <f t="shared" si="23"/>
        <v xml:space="preserve"> </v>
      </c>
      <c r="G95" s="301" t="str">
        <f t="shared" si="23"/>
        <v>1</v>
      </c>
      <c r="H95" s="301" t="str">
        <f t="shared" si="23"/>
        <v>1</v>
      </c>
      <c r="I95" s="301" t="str">
        <f t="shared" si="23"/>
        <v>1</v>
      </c>
      <c r="J95" s="301" t="str">
        <f t="shared" si="23"/>
        <v xml:space="preserve"> </v>
      </c>
      <c r="K95" s="128" t="str">
        <f t="shared" si="14"/>
        <v>NU</v>
      </c>
      <c r="L95" s="306" t="str">
        <f>IF('FEN 2016'!$A416&lt;&gt;0,'FEN 2016'!E416, " ")</f>
        <v xml:space="preserve">Alimentarea cu apă a reţelelor de canalizare s. Dobruşa,rl. Şoldăneşti                                                     </v>
      </c>
      <c r="M95" s="308"/>
      <c r="N95" s="308" t="s">
        <v>1344</v>
      </c>
      <c r="O95" s="308" t="s">
        <v>1344</v>
      </c>
      <c r="P95" s="306"/>
      <c r="Q95" s="128" t="str">
        <f>IF('FEN 2016'!$A416&lt;&gt;0,'FEN 2016'!F416, " ")</f>
        <v>Primăria Dobruşa,    r. Şoldaneşti</v>
      </c>
      <c r="R95" s="298" t="s">
        <v>1615</v>
      </c>
      <c r="S95" s="298" t="s">
        <v>1397</v>
      </c>
      <c r="T95" s="298" t="s">
        <v>1334</v>
      </c>
      <c r="U95" s="298" t="s">
        <v>1339</v>
      </c>
      <c r="V95" s="295">
        <f>IF('FEN 2016'!$A416&lt;&gt;0,'FEN 2016'!H416, " ")</f>
        <v>9552006</v>
      </c>
      <c r="W95" s="295">
        <f>IF('FEN 2016'!$A416&lt;&gt;0,'FEN 2016'!G416, " ")</f>
        <v>1432800.9</v>
      </c>
      <c r="X95" s="296">
        <f t="shared" si="15"/>
        <v>0.15</v>
      </c>
      <c r="Y95" s="295">
        <f>IF('FEN 2016'!$A416&lt;&gt;0,'FEN 2016'!I416, " ")</f>
        <v>6428000</v>
      </c>
      <c r="Z95" s="296">
        <f t="shared" si="16"/>
        <v>0.6729476509960316</v>
      </c>
      <c r="AA95" s="295">
        <f>IF('FEN 2016'!$A416&lt;&gt;0,'FEN 2016'!J416, " ")</f>
        <v>5428000</v>
      </c>
      <c r="AB95" s="296">
        <f t="shared" si="17"/>
        <v>0.56825759950318289</v>
      </c>
      <c r="AC95" s="295">
        <f>IF('FEN 2016'!$A416&lt;&gt;0,'FEN 2016'!K416, " ")</f>
        <v>1000000</v>
      </c>
      <c r="AD95" s="296">
        <f t="shared" si="18"/>
        <v>0.10469005149284873</v>
      </c>
      <c r="AE95" s="295">
        <f>IF('FEN 2016'!$A416&lt;&gt;0,'FEN 2016'!L416, " ")</f>
        <v>3124006</v>
      </c>
      <c r="AF95" s="296">
        <f t="shared" si="19"/>
        <v>0.3270523490039684</v>
      </c>
      <c r="AG95" s="296">
        <f t="shared" si="20"/>
        <v>0.71825759950318291</v>
      </c>
      <c r="AH95" s="314" t="s">
        <v>1343</v>
      </c>
      <c r="AI95" s="305"/>
      <c r="AJ95" s="305"/>
      <c r="AK95" s="305"/>
      <c r="AL95" s="305"/>
      <c r="AM95" s="305"/>
      <c r="AN95" s="305"/>
      <c r="AO95" s="305"/>
      <c r="AP95" s="128"/>
      <c r="AQ95" s="128"/>
      <c r="AR95" s="128"/>
      <c r="AS95" s="128"/>
      <c r="AT95" s="128"/>
      <c r="AU95" s="128"/>
      <c r="AV95" s="128"/>
      <c r="AW95" s="128"/>
      <c r="AX95" s="128"/>
      <c r="AY95" s="128"/>
    </row>
    <row r="96" spans="1:51" ht="13.15" customHeight="1">
      <c r="A96" s="128">
        <v>94</v>
      </c>
      <c r="B96" s="128">
        <f>IF('FEN 2016'!$A423&lt;&gt;0,'FEN 2016'!B423, " ")</f>
        <v>2014</v>
      </c>
      <c r="C96" s="128">
        <f>IF('FEN 2016'!$A423&lt;&gt;0,'FEN 2016'!C423, " ")</f>
        <v>2016</v>
      </c>
      <c r="D96" s="301" t="str">
        <f t="shared" si="23"/>
        <v xml:space="preserve"> </v>
      </c>
      <c r="E96" s="301" t="str">
        <f t="shared" si="23"/>
        <v xml:space="preserve"> </v>
      </c>
      <c r="F96" s="301" t="str">
        <f t="shared" si="23"/>
        <v xml:space="preserve"> </v>
      </c>
      <c r="G96" s="301" t="str">
        <f t="shared" si="23"/>
        <v>1</v>
      </c>
      <c r="H96" s="301" t="str">
        <f t="shared" si="23"/>
        <v>1</v>
      </c>
      <c r="I96" s="301" t="str">
        <f t="shared" si="23"/>
        <v>1</v>
      </c>
      <c r="J96" s="301" t="str">
        <f t="shared" si="23"/>
        <v xml:space="preserve"> </v>
      </c>
      <c r="K96" s="128" t="str">
        <f t="shared" si="14"/>
        <v>NU</v>
      </c>
      <c r="L96" s="306" t="str">
        <f>IF('FEN 2016'!$A423&lt;&gt;0,'FEN 2016'!E423, " ")</f>
        <v xml:space="preserve">Construcţia- montarea a două turnuri de apă în satul Ialpujeni şi satul Marienfeld                                                           </v>
      </c>
      <c r="M96" s="308"/>
      <c r="N96" s="308" t="s">
        <v>1344</v>
      </c>
      <c r="O96" s="306"/>
      <c r="P96" s="306"/>
      <c r="Q96" s="128" t="str">
        <f>IF('FEN 2016'!$A423&lt;&gt;0,'FEN 2016'!F423, " ")</f>
        <v>Primăria Ialpujeni  r. Cimişlia</v>
      </c>
      <c r="R96" s="298" t="s">
        <v>1533</v>
      </c>
      <c r="S96" s="298" t="s">
        <v>1379</v>
      </c>
      <c r="T96" s="298" t="s">
        <v>1352</v>
      </c>
      <c r="U96" s="298"/>
      <c r="V96" s="295">
        <f>IF('FEN 2016'!$A423&lt;&gt;0,'FEN 2016'!H423, " ")</f>
        <v>1094835</v>
      </c>
      <c r="W96" s="295">
        <f>IF('FEN 2016'!$A423&lt;&gt;0,'FEN 2016'!G423, " ")</f>
        <v>164225.25</v>
      </c>
      <c r="X96" s="296">
        <f t="shared" si="15"/>
        <v>0.15</v>
      </c>
      <c r="Y96" s="295">
        <f>IF('FEN 2016'!$A423&lt;&gt;0,'FEN 2016'!I423, " ")</f>
        <v>1090082</v>
      </c>
      <c r="Z96" s="296">
        <f t="shared" si="16"/>
        <v>0.99565870656308941</v>
      </c>
      <c r="AA96" s="295">
        <f>IF('FEN 2016'!$A423&lt;&gt;0,'FEN 2016'!J423, " ")</f>
        <v>674372.42</v>
      </c>
      <c r="AB96" s="296">
        <f t="shared" si="17"/>
        <v>0.61595803933926119</v>
      </c>
      <c r="AC96" s="295">
        <f>IF('FEN 2016'!$A423&lt;&gt;0,'FEN 2016'!K423, " ")</f>
        <v>415709.57999999996</v>
      </c>
      <c r="AD96" s="296">
        <f t="shared" si="18"/>
        <v>0.37970066722382823</v>
      </c>
      <c r="AE96" s="295">
        <f>IF('FEN 2016'!$A423&lt;&gt;0,'FEN 2016'!L423, " ")</f>
        <v>4753</v>
      </c>
      <c r="AF96" s="296">
        <f t="shared" si="19"/>
        <v>4.3412934369105845E-3</v>
      </c>
      <c r="AG96" s="296">
        <f t="shared" si="20"/>
        <v>0.76595803933926121</v>
      </c>
      <c r="AH96" s="314" t="s">
        <v>1343</v>
      </c>
      <c r="AI96" s="305"/>
      <c r="AJ96" s="305"/>
      <c r="AK96" s="305"/>
      <c r="AL96" s="305"/>
      <c r="AM96" s="305"/>
      <c r="AN96" s="305"/>
      <c r="AO96" s="305"/>
      <c r="AP96" s="128"/>
      <c r="AQ96" s="128"/>
      <c r="AR96" s="128"/>
      <c r="AS96" s="128"/>
      <c r="AT96" s="128"/>
      <c r="AU96" s="128"/>
      <c r="AV96" s="128"/>
      <c r="AW96" s="128"/>
      <c r="AX96" s="128"/>
      <c r="AY96" s="128"/>
    </row>
    <row r="97" spans="1:51" ht="13.15" customHeight="1">
      <c r="A97" s="128">
        <v>95</v>
      </c>
      <c r="B97" s="128">
        <f>IF('FEN 2016'!$A427&lt;&gt;0,'FEN 2016'!B427, " ")</f>
        <v>2014</v>
      </c>
      <c r="C97" s="128">
        <f>IF('FEN 2016'!$A427&lt;&gt;0,'FEN 2016'!C427, " ")</f>
        <v>2016</v>
      </c>
      <c r="D97" s="301" t="str">
        <f t="shared" si="23"/>
        <v xml:space="preserve"> </v>
      </c>
      <c r="E97" s="301" t="str">
        <f t="shared" si="23"/>
        <v xml:space="preserve"> </v>
      </c>
      <c r="F97" s="301" t="str">
        <f t="shared" si="23"/>
        <v xml:space="preserve"> </v>
      </c>
      <c r="G97" s="301" t="str">
        <f t="shared" si="23"/>
        <v>1</v>
      </c>
      <c r="H97" s="301" t="str">
        <f t="shared" si="23"/>
        <v>1</v>
      </c>
      <c r="I97" s="301" t="str">
        <f t="shared" si="23"/>
        <v>1</v>
      </c>
      <c r="J97" s="301" t="str">
        <f t="shared" si="23"/>
        <v xml:space="preserve"> </v>
      </c>
      <c r="K97" s="128" t="str">
        <f t="shared" si="14"/>
        <v>NU</v>
      </c>
      <c r="L97" s="306" t="str">
        <f>IF('FEN 2016'!$A427&lt;&gt;0,'FEN 2016'!E427, " ")</f>
        <v>Reconstrucţia sistemului de alimentare cu apă şi dezvoltare a reţelelor de canalizare a s. Cocieri,rl. Dubăsari -</v>
      </c>
      <c r="M97" s="308"/>
      <c r="N97" s="308" t="s">
        <v>1344</v>
      </c>
      <c r="O97" s="308" t="s">
        <v>1344</v>
      </c>
      <c r="P97" s="306"/>
      <c r="Q97" s="128" t="str">
        <f>IF('FEN 2016'!$A427&lt;&gt;0,'FEN 2016'!F427, " ")</f>
        <v>Primăria Cocieri,               r . Dubăsari</v>
      </c>
      <c r="R97" s="298" t="s">
        <v>1441</v>
      </c>
      <c r="S97" s="298" t="s">
        <v>1385</v>
      </c>
      <c r="T97" s="298" t="s">
        <v>1334</v>
      </c>
      <c r="U97" s="298" t="s">
        <v>1339</v>
      </c>
      <c r="V97" s="295">
        <f>IF('FEN 2016'!$A427&lt;&gt;0,'FEN 2016'!H427, " ")</f>
        <v>2870637</v>
      </c>
      <c r="W97" s="295">
        <f>IF('FEN 2016'!$A427&lt;&gt;0,'FEN 2016'!G427, " ")</f>
        <v>430595.55</v>
      </c>
      <c r="X97" s="296">
        <f t="shared" si="15"/>
        <v>0.15</v>
      </c>
      <c r="Y97" s="295">
        <f>IF('FEN 2016'!$A427&lt;&gt;0,'FEN 2016'!I427, " ")</f>
        <v>2506100</v>
      </c>
      <c r="Z97" s="296">
        <f t="shared" si="16"/>
        <v>0.87301180887726315</v>
      </c>
      <c r="AA97" s="295">
        <f>IF('FEN 2016'!$A427&lt;&gt;0,'FEN 2016'!J427, " ")</f>
        <v>2107433.79</v>
      </c>
      <c r="AB97" s="296">
        <f t="shared" si="17"/>
        <v>0.73413454574716341</v>
      </c>
      <c r="AC97" s="295">
        <f>IF('FEN 2016'!$A427&lt;&gt;0,'FEN 2016'!K427, " ")</f>
        <v>398666.20999999996</v>
      </c>
      <c r="AD97" s="296">
        <f t="shared" si="18"/>
        <v>0.13887726313009968</v>
      </c>
      <c r="AE97" s="295">
        <f>IF('FEN 2016'!$A427&lt;&gt;0,'FEN 2016'!L427, " ")</f>
        <v>364537</v>
      </c>
      <c r="AF97" s="296">
        <f t="shared" si="19"/>
        <v>0.12698819112273688</v>
      </c>
      <c r="AG97" s="296">
        <f t="shared" si="20"/>
        <v>0.88413454574716344</v>
      </c>
      <c r="AH97" s="314" t="s">
        <v>1343</v>
      </c>
      <c r="AI97" s="305"/>
      <c r="AJ97" s="305"/>
      <c r="AK97" s="305"/>
      <c r="AL97" s="305"/>
      <c r="AM97" s="305"/>
      <c r="AN97" s="305"/>
      <c r="AO97" s="305"/>
      <c r="AP97" s="128"/>
      <c r="AQ97" s="128"/>
      <c r="AR97" s="128"/>
      <c r="AS97" s="128"/>
      <c r="AT97" s="128"/>
      <c r="AU97" s="128"/>
      <c r="AV97" s="128"/>
      <c r="AW97" s="128"/>
      <c r="AX97" s="128"/>
      <c r="AY97" s="128"/>
    </row>
    <row r="98" spans="1:51" ht="13.15" customHeight="1">
      <c r="A98" s="128">
        <v>96</v>
      </c>
      <c r="B98" s="128">
        <f>IF('FEN 2016'!$A431&lt;&gt;0,'FEN 2016'!B431, " ")</f>
        <v>2014</v>
      </c>
      <c r="C98" s="128">
        <f>IF('FEN 2016'!$A431&lt;&gt;0,'FEN 2016'!C431, " ")</f>
        <v>2016</v>
      </c>
      <c r="D98" s="301" t="str">
        <f t="shared" si="23"/>
        <v xml:space="preserve"> </v>
      </c>
      <c r="E98" s="301" t="str">
        <f t="shared" si="23"/>
        <v xml:space="preserve"> </v>
      </c>
      <c r="F98" s="301" t="str">
        <f t="shared" si="23"/>
        <v xml:space="preserve"> </v>
      </c>
      <c r="G98" s="301" t="str">
        <f t="shared" si="23"/>
        <v>1</v>
      </c>
      <c r="H98" s="301" t="str">
        <f t="shared" si="23"/>
        <v>1</v>
      </c>
      <c r="I98" s="301" t="str">
        <f t="shared" si="23"/>
        <v>1</v>
      </c>
      <c r="J98" s="301" t="str">
        <f t="shared" si="23"/>
        <v xml:space="preserve"> </v>
      </c>
      <c r="K98" s="128" t="str">
        <f t="shared" si="14"/>
        <v>NU</v>
      </c>
      <c r="L98" s="306" t="str">
        <f>IF('FEN 2016'!$A431&lt;&gt;0,'FEN 2016'!E431, " ")</f>
        <v xml:space="preserve">Construcţia reţelelor exterioare de canalizare şi a staţiei de epurare a apelor uzate in s. Cociulia, rl. Cantemir </v>
      </c>
      <c r="M98" s="308"/>
      <c r="N98" s="308"/>
      <c r="O98" s="308" t="s">
        <v>1344</v>
      </c>
      <c r="P98" s="308" t="s">
        <v>1344</v>
      </c>
      <c r="Q98" s="128" t="str">
        <f>IF('FEN 2016'!$A431&lt;&gt;0,'FEN 2016'!F431, " ")</f>
        <v>Primăria Cociulia,             r.  Cantemir</v>
      </c>
      <c r="R98" s="298" t="s">
        <v>1426</v>
      </c>
      <c r="S98" s="298" t="s">
        <v>1333</v>
      </c>
      <c r="T98" s="298" t="s">
        <v>1352</v>
      </c>
      <c r="U98" s="298"/>
      <c r="V98" s="295">
        <f>IF('FEN 2016'!$A431&lt;&gt;0,'FEN 2016'!H431, " ")</f>
        <v>11998400</v>
      </c>
      <c r="W98" s="295">
        <f>IF('FEN 2016'!$A431&lt;&gt;0,'FEN 2016'!G431, " ")</f>
        <v>1799760</v>
      </c>
      <c r="X98" s="296">
        <f t="shared" si="15"/>
        <v>0.15</v>
      </c>
      <c r="Y98" s="295">
        <f>IF('FEN 2016'!$A431&lt;&gt;0,'FEN 2016'!I431, " ")</f>
        <v>8000000</v>
      </c>
      <c r="Z98" s="296">
        <f t="shared" si="16"/>
        <v>0.66675556740898789</v>
      </c>
      <c r="AA98" s="295">
        <f>IF('FEN 2016'!$A431&lt;&gt;0,'FEN 2016'!J431, " ")</f>
        <v>6144500</v>
      </c>
      <c r="AB98" s="296">
        <f t="shared" si="17"/>
        <v>0.51210994799306575</v>
      </c>
      <c r="AC98" s="295">
        <f>IF('FEN 2016'!$A431&lt;&gt;0,'FEN 2016'!K431, " ")</f>
        <v>1855500</v>
      </c>
      <c r="AD98" s="296">
        <f t="shared" si="18"/>
        <v>0.15464561941592211</v>
      </c>
      <c r="AE98" s="295">
        <f>IF('FEN 2016'!$A431&lt;&gt;0,'FEN 2016'!L431, " ")</f>
        <v>3998400</v>
      </c>
      <c r="AF98" s="296">
        <f t="shared" si="19"/>
        <v>0.33324443259101211</v>
      </c>
      <c r="AG98" s="296">
        <f t="shared" si="20"/>
        <v>0.66210994799306577</v>
      </c>
      <c r="AH98" s="314" t="s">
        <v>1343</v>
      </c>
      <c r="AI98" s="305"/>
      <c r="AJ98" s="305"/>
      <c r="AK98" s="305"/>
      <c r="AL98" s="305"/>
      <c r="AM98" s="305"/>
      <c r="AN98" s="305"/>
      <c r="AO98" s="305"/>
      <c r="AP98" s="128"/>
      <c r="AQ98" s="128"/>
      <c r="AR98" s="128"/>
      <c r="AS98" s="128"/>
      <c r="AT98" s="128"/>
      <c r="AU98" s="128"/>
      <c r="AV98" s="128"/>
      <c r="AW98" s="128"/>
      <c r="AX98" s="128"/>
      <c r="AY98" s="128"/>
    </row>
    <row r="99" spans="1:51" ht="13.15" customHeight="1">
      <c r="A99" s="128">
        <v>97</v>
      </c>
      <c r="B99" s="128">
        <f>IF('FEN 2016'!$A440&lt;&gt;0,'FEN 2016'!B440, " ")</f>
        <v>2016</v>
      </c>
      <c r="C99" s="128">
        <f>IF('FEN 2016'!$A440&lt;&gt;0,'FEN 2016'!C440, " ")</f>
        <v>2016</v>
      </c>
      <c r="D99" s="301" t="str">
        <f t="shared" si="23"/>
        <v xml:space="preserve"> </v>
      </c>
      <c r="E99" s="301" t="str">
        <f t="shared" si="23"/>
        <v xml:space="preserve"> </v>
      </c>
      <c r="F99" s="301" t="str">
        <f t="shared" si="23"/>
        <v xml:space="preserve"> </v>
      </c>
      <c r="G99" s="301" t="str">
        <f t="shared" si="23"/>
        <v xml:space="preserve"> </v>
      </c>
      <c r="H99" s="301" t="str">
        <f t="shared" si="23"/>
        <v xml:space="preserve"> </v>
      </c>
      <c r="I99" s="301" t="str">
        <f t="shared" si="23"/>
        <v>1</v>
      </c>
      <c r="J99" s="301" t="str">
        <f t="shared" si="23"/>
        <v xml:space="preserve"> </v>
      </c>
      <c r="K99" s="128" t="str">
        <f t="shared" si="14"/>
        <v>NU</v>
      </c>
      <c r="L99" s="306" t="str">
        <f>IF('FEN 2016'!$A440&lt;&gt;0,'FEN 2016'!E440, " ")</f>
        <v xml:space="preserve">Alimentarea cu apă a s. Cubolta                    </v>
      </c>
      <c r="M99" s="308"/>
      <c r="N99" s="308" t="s">
        <v>1344</v>
      </c>
      <c r="O99" s="306"/>
      <c r="P99" s="306"/>
      <c r="Q99" s="128" t="str">
        <f>IF('FEN 2016'!$A440&lt;&gt;0,'FEN 2016'!F440, " ")</f>
        <v>Primăria Cubolta , rl. Sîngerei</v>
      </c>
      <c r="R99" s="298" t="s">
        <v>1610</v>
      </c>
      <c r="S99" s="298" t="s">
        <v>1396</v>
      </c>
      <c r="T99" s="298" t="s">
        <v>1336</v>
      </c>
      <c r="U99" s="298" t="s">
        <v>1339</v>
      </c>
      <c r="V99" s="295">
        <f>IF('FEN 2016'!$A440&lt;&gt;0,'FEN 2016'!H440, " ")</f>
        <v>10613346</v>
      </c>
      <c r="W99" s="295">
        <f>IF('FEN 2016'!$A440&lt;&gt;0,'FEN 2016'!G440, " ")</f>
        <v>1592001.9</v>
      </c>
      <c r="X99" s="296">
        <f t="shared" si="15"/>
        <v>0.15</v>
      </c>
      <c r="Y99" s="295">
        <f>IF('FEN 2016'!$A440&lt;&gt;0,'FEN 2016'!I440, " ")</f>
        <v>2498203</v>
      </c>
      <c r="Z99" s="296">
        <f t="shared" si="16"/>
        <v>0.23538316757034022</v>
      </c>
      <c r="AA99" s="295">
        <f>IF('FEN 2016'!$A440&lt;&gt;0,'FEN 2016'!J440, " ")</f>
        <v>2306189</v>
      </c>
      <c r="AB99" s="296">
        <f t="shared" si="17"/>
        <v>0.21729141780546871</v>
      </c>
      <c r="AC99" s="295">
        <f>IF('FEN 2016'!$A440&lt;&gt;0,'FEN 2016'!K440, " ")</f>
        <v>192014</v>
      </c>
      <c r="AD99" s="296">
        <f t="shared" si="18"/>
        <v>1.8091749764871511E-2</v>
      </c>
      <c r="AE99" s="295">
        <f>IF('FEN 2016'!$A440&lt;&gt;0,'FEN 2016'!L440, " ")</f>
        <v>8115143</v>
      </c>
      <c r="AF99" s="296">
        <f t="shared" si="19"/>
        <v>0.76461683242965983</v>
      </c>
      <c r="AG99" s="296">
        <f t="shared" si="20"/>
        <v>0.3672914178054687</v>
      </c>
      <c r="AH99" s="314" t="s">
        <v>1343</v>
      </c>
      <c r="AI99" s="305"/>
      <c r="AJ99" s="305"/>
      <c r="AK99" s="305"/>
      <c r="AL99" s="305"/>
      <c r="AM99" s="305"/>
      <c r="AN99" s="305"/>
      <c r="AO99" s="305"/>
      <c r="AP99" s="128"/>
      <c r="AQ99" s="128"/>
      <c r="AR99" s="128"/>
      <c r="AS99" s="128"/>
      <c r="AT99" s="128"/>
      <c r="AU99" s="128"/>
      <c r="AV99" s="128"/>
      <c r="AW99" s="128"/>
      <c r="AX99" s="128"/>
      <c r="AY99" s="128"/>
    </row>
    <row r="100" spans="1:51" ht="13.15" customHeight="1">
      <c r="A100" s="128">
        <v>98</v>
      </c>
      <c r="B100" s="128">
        <f>IF('FEN 2016'!$A445&lt;&gt;0,'FEN 2016'!B445, " ")</f>
        <v>2014</v>
      </c>
      <c r="C100" s="128">
        <f>IF('FEN 2016'!$A445&lt;&gt;0,'FEN 2016'!C445, " ")</f>
        <v>2016</v>
      </c>
      <c r="D100" s="301" t="str">
        <f t="shared" si="23"/>
        <v xml:space="preserve"> </v>
      </c>
      <c r="E100" s="301" t="str">
        <f t="shared" si="23"/>
        <v xml:space="preserve"> </v>
      </c>
      <c r="F100" s="301" t="str">
        <f t="shared" si="23"/>
        <v xml:space="preserve"> </v>
      </c>
      <c r="G100" s="301" t="str">
        <f t="shared" si="23"/>
        <v>1</v>
      </c>
      <c r="H100" s="301" t="str">
        <f t="shared" si="23"/>
        <v>1</v>
      </c>
      <c r="I100" s="301" t="str">
        <f t="shared" si="23"/>
        <v>1</v>
      </c>
      <c r="J100" s="301" t="str">
        <f t="shared" si="23"/>
        <v xml:space="preserve"> </v>
      </c>
      <c r="K100" s="128" t="str">
        <f t="shared" si="14"/>
        <v>NU</v>
      </c>
      <c r="L100" s="306" t="str">
        <f>IF('FEN 2016'!$A445&lt;&gt;0,'FEN 2016'!E445, " ")</f>
        <v xml:space="preserve">Construcţia reţelelor magistrale de canalizare,staţia de epurare a apelor reziduale în s. Stolniceni,rl. Hînceşti                                                                           </v>
      </c>
      <c r="M100" s="308"/>
      <c r="N100" s="308"/>
      <c r="O100" s="308" t="s">
        <v>1344</v>
      </c>
      <c r="P100" s="308" t="s">
        <v>1344</v>
      </c>
      <c r="Q100" s="128" t="str">
        <f>IF('FEN 2016'!$A445&lt;&gt;0,'FEN 2016'!F445, " ")</f>
        <v xml:space="preserve">Primăria Stolniceni,   r. Hînceşti </v>
      </c>
      <c r="R100" s="298" t="s">
        <v>1497</v>
      </c>
      <c r="S100" s="298" t="s">
        <v>1337</v>
      </c>
      <c r="T100" s="298" t="s">
        <v>1334</v>
      </c>
      <c r="U100" s="298"/>
      <c r="V100" s="295">
        <f>IF('FEN 2016'!$A445&lt;&gt;0,'FEN 2016'!H445, " ")</f>
        <v>23341369</v>
      </c>
      <c r="W100" s="295">
        <f>IF('FEN 2016'!$A445&lt;&gt;0,'FEN 2016'!G445, " ")</f>
        <v>3501205.35</v>
      </c>
      <c r="X100" s="296">
        <f t="shared" si="15"/>
        <v>0.15</v>
      </c>
      <c r="Y100" s="295">
        <f>IF('FEN 2016'!$A445&lt;&gt;0,'FEN 2016'!I445, " ")</f>
        <v>1500000</v>
      </c>
      <c r="Z100" s="296">
        <f t="shared" si="16"/>
        <v>6.4263582825840243E-2</v>
      </c>
      <c r="AA100" s="295">
        <f>IF('FEN 2016'!$A445&lt;&gt;0,'FEN 2016'!J445, " ")</f>
        <v>425000</v>
      </c>
      <c r="AB100" s="296">
        <f t="shared" si="17"/>
        <v>1.8208015133988072E-2</v>
      </c>
      <c r="AC100" s="295">
        <f>IF('FEN 2016'!$A445&lt;&gt;0,'FEN 2016'!K445, " ")</f>
        <v>1075000</v>
      </c>
      <c r="AD100" s="296">
        <f t="shared" si="18"/>
        <v>4.6055567691852178E-2</v>
      </c>
      <c r="AE100" s="295">
        <f>IF('FEN 2016'!$A445&lt;&gt;0,'FEN 2016'!L445, " ")</f>
        <v>21841369</v>
      </c>
      <c r="AF100" s="296">
        <f t="shared" si="19"/>
        <v>0.93573641717415978</v>
      </c>
      <c r="AG100" s="296">
        <f t="shared" si="20"/>
        <v>0.16820801513398809</v>
      </c>
      <c r="AH100" s="314" t="s">
        <v>1343</v>
      </c>
      <c r="AI100" s="305"/>
      <c r="AJ100" s="305"/>
      <c r="AK100" s="305"/>
      <c r="AL100" s="305"/>
      <c r="AM100" s="305"/>
      <c r="AN100" s="305"/>
      <c r="AO100" s="305"/>
      <c r="AP100" s="128"/>
      <c r="AQ100" s="128"/>
      <c r="AR100" s="128"/>
      <c r="AS100" s="128"/>
      <c r="AT100" s="128"/>
      <c r="AU100" s="128"/>
      <c r="AV100" s="128"/>
      <c r="AW100" s="128"/>
      <c r="AX100" s="128"/>
      <c r="AY100" s="128"/>
    </row>
    <row r="101" spans="1:51" ht="13.15" customHeight="1">
      <c r="A101" s="128">
        <v>99</v>
      </c>
      <c r="B101" s="128">
        <f>IF('FEN 2016'!$A449&lt;&gt;0,'FEN 2016'!B449, " ")</f>
        <v>2014</v>
      </c>
      <c r="C101" s="128">
        <f>IF('FEN 2016'!$A449&lt;&gt;0,'FEN 2016'!C449, " ")</f>
        <v>2016</v>
      </c>
      <c r="D101" s="301" t="str">
        <f t="shared" si="23"/>
        <v xml:space="preserve"> </v>
      </c>
      <c r="E101" s="301" t="str">
        <f t="shared" si="23"/>
        <v xml:space="preserve"> </v>
      </c>
      <c r="F101" s="301" t="str">
        <f t="shared" si="23"/>
        <v xml:space="preserve"> </v>
      </c>
      <c r="G101" s="301" t="str">
        <f t="shared" si="23"/>
        <v>1</v>
      </c>
      <c r="H101" s="301" t="str">
        <f t="shared" si="23"/>
        <v>1</v>
      </c>
      <c r="I101" s="301" t="str">
        <f t="shared" si="23"/>
        <v>1</v>
      </c>
      <c r="J101" s="301" t="str">
        <f t="shared" si="23"/>
        <v xml:space="preserve"> </v>
      </c>
      <c r="K101" s="128" t="str">
        <f t="shared" si="14"/>
        <v>NU</v>
      </c>
      <c r="L101" s="306" t="str">
        <f>IF('FEN 2016'!$A449&lt;&gt;0,'FEN 2016'!E449, " ")</f>
        <v xml:space="preserve">Construcţia sistemului de apeduct în s. Buţeni,rl.Hînceşti </v>
      </c>
      <c r="M101" s="308"/>
      <c r="N101" s="308" t="s">
        <v>1344</v>
      </c>
      <c r="O101" s="306"/>
      <c r="P101" s="306"/>
      <c r="Q101" s="128" t="str">
        <f>IF('FEN 2016'!$A449&lt;&gt;0,'FEN 2016'!F449, " ")</f>
        <v>Primăria Buţeni, r. Hînceşti</v>
      </c>
      <c r="R101" s="298" t="s">
        <v>1562</v>
      </c>
      <c r="S101" s="298" t="s">
        <v>1337</v>
      </c>
      <c r="T101" s="298" t="s">
        <v>1334</v>
      </c>
      <c r="U101" s="298"/>
      <c r="V101" s="295">
        <f>IF('FEN 2016'!$A449&lt;&gt;0,'FEN 2016'!H449, " ")</f>
        <v>8143000</v>
      </c>
      <c r="W101" s="295">
        <f>IF('FEN 2016'!$A449&lt;&gt;0,'FEN 2016'!G449, " ")</f>
        <v>1221450</v>
      </c>
      <c r="X101" s="296">
        <f t="shared" si="15"/>
        <v>0.15</v>
      </c>
      <c r="Y101" s="295">
        <f>IF('FEN 2016'!$A449&lt;&gt;0,'FEN 2016'!I449, " ")</f>
        <v>5815000</v>
      </c>
      <c r="Z101" s="296">
        <f t="shared" si="16"/>
        <v>0.71411027876703914</v>
      </c>
      <c r="AA101" s="295">
        <f>IF('FEN 2016'!$A449&lt;&gt;0,'FEN 2016'!J449, " ")</f>
        <v>4939933.33</v>
      </c>
      <c r="AB101" s="296">
        <f t="shared" si="17"/>
        <v>0.60664783617831264</v>
      </c>
      <c r="AC101" s="295">
        <f>IF('FEN 2016'!$A449&lt;&gt;0,'FEN 2016'!K449, " ")</f>
        <v>875066.66999999993</v>
      </c>
      <c r="AD101" s="296">
        <f t="shared" si="18"/>
        <v>0.1074624425887265</v>
      </c>
      <c r="AE101" s="295">
        <f>IF('FEN 2016'!$A449&lt;&gt;0,'FEN 2016'!L449, " ")</f>
        <v>2328000</v>
      </c>
      <c r="AF101" s="296">
        <f t="shared" si="19"/>
        <v>0.2858897212329608</v>
      </c>
      <c r="AG101" s="296">
        <f t="shared" si="20"/>
        <v>0.75664783617831266</v>
      </c>
      <c r="AH101" s="314" t="s">
        <v>1343</v>
      </c>
      <c r="AI101" s="305"/>
      <c r="AJ101" s="305"/>
      <c r="AK101" s="305"/>
      <c r="AL101" s="305"/>
      <c r="AM101" s="305"/>
      <c r="AN101" s="305"/>
      <c r="AO101" s="305"/>
      <c r="AP101" s="128"/>
      <c r="AQ101" s="128"/>
      <c r="AR101" s="128"/>
      <c r="AS101" s="128"/>
      <c r="AT101" s="128"/>
      <c r="AU101" s="128"/>
      <c r="AV101" s="128"/>
      <c r="AW101" s="128"/>
      <c r="AX101" s="128"/>
      <c r="AY101" s="128"/>
    </row>
    <row r="102" spans="1:51" ht="13.15" customHeight="1">
      <c r="A102" s="128">
        <v>100</v>
      </c>
      <c r="B102" s="128">
        <f>IF('FEN 2016'!$A456&lt;&gt;0,'FEN 2016'!B456, " ")</f>
        <v>2014</v>
      </c>
      <c r="C102" s="128">
        <f>IF('FEN 2016'!$A456&lt;&gt;0,'FEN 2016'!C456, " ")</f>
        <v>2016</v>
      </c>
      <c r="D102" s="301" t="str">
        <f t="shared" si="23"/>
        <v xml:space="preserve"> </v>
      </c>
      <c r="E102" s="301" t="str">
        <f t="shared" si="23"/>
        <v xml:space="preserve"> </v>
      </c>
      <c r="F102" s="301" t="str">
        <f t="shared" si="23"/>
        <v xml:space="preserve"> </v>
      </c>
      <c r="G102" s="301" t="str">
        <f t="shared" si="23"/>
        <v>1</v>
      </c>
      <c r="H102" s="301" t="str">
        <f t="shared" si="23"/>
        <v>1</v>
      </c>
      <c r="I102" s="301" t="str">
        <f t="shared" si="23"/>
        <v>1</v>
      </c>
      <c r="J102" s="301" t="str">
        <f t="shared" si="23"/>
        <v xml:space="preserve"> </v>
      </c>
      <c r="K102" s="128" t="str">
        <f t="shared" si="14"/>
        <v>NU</v>
      </c>
      <c r="L102" s="306" t="str">
        <f>IF('FEN 2016'!$A456&lt;&gt;0,'FEN 2016'!E456, " ")</f>
        <v xml:space="preserve">Reţeaua de aprovizionare cu apă şi canalizare, forarea sondei arteziene                                                          </v>
      </c>
      <c r="M102" s="308" t="s">
        <v>1344</v>
      </c>
      <c r="N102" s="308" t="s">
        <v>1344</v>
      </c>
      <c r="O102" s="308" t="s">
        <v>1344</v>
      </c>
      <c r="P102" s="306"/>
      <c r="Q102" s="128" t="str">
        <f>IF('FEN 2016'!$A456&lt;&gt;0,'FEN 2016'!F456, " ")</f>
        <v>Primăria Cobani, r. Glodeni</v>
      </c>
      <c r="R102" s="298" t="s">
        <v>1447</v>
      </c>
      <c r="S102" s="298" t="s">
        <v>1389</v>
      </c>
      <c r="T102" s="298" t="s">
        <v>1336</v>
      </c>
      <c r="U102" s="298"/>
      <c r="V102" s="295">
        <f>IF('FEN 2016'!$A456&lt;&gt;0,'FEN 2016'!H456, " ")</f>
        <v>9950842</v>
      </c>
      <c r="W102" s="295">
        <f>IF('FEN 2016'!$A456&lt;&gt;0,'FEN 2016'!G456, " ")</f>
        <v>1492626.3</v>
      </c>
      <c r="X102" s="296">
        <f t="shared" si="15"/>
        <v>0.15</v>
      </c>
      <c r="Y102" s="295">
        <f>IF('FEN 2016'!$A456&lt;&gt;0,'FEN 2016'!I456, " ")</f>
        <v>5500000</v>
      </c>
      <c r="Z102" s="296">
        <f t="shared" si="16"/>
        <v>0.55271704645697317</v>
      </c>
      <c r="AA102" s="295">
        <f>IF('FEN 2016'!$A456&lt;&gt;0,'FEN 2016'!J456, " ")</f>
        <v>2552074.77</v>
      </c>
      <c r="AB102" s="296">
        <f t="shared" si="17"/>
        <v>0.2564682234930471</v>
      </c>
      <c r="AC102" s="295">
        <f>IF('FEN 2016'!$A456&lt;&gt;0,'FEN 2016'!K456, " ")</f>
        <v>2947925.23</v>
      </c>
      <c r="AD102" s="296">
        <f t="shared" si="18"/>
        <v>0.29624882296392607</v>
      </c>
      <c r="AE102" s="295">
        <f>IF('FEN 2016'!$A456&lt;&gt;0,'FEN 2016'!L456, " ")</f>
        <v>4450842</v>
      </c>
      <c r="AF102" s="296">
        <f t="shared" si="19"/>
        <v>0.44728295354302683</v>
      </c>
      <c r="AG102" s="296">
        <f t="shared" si="20"/>
        <v>0.40646822349304718</v>
      </c>
      <c r="AH102" s="314" t="s">
        <v>1343</v>
      </c>
      <c r="AI102" s="305"/>
      <c r="AJ102" s="305"/>
      <c r="AK102" s="305"/>
      <c r="AL102" s="305"/>
      <c r="AM102" s="305"/>
      <c r="AN102" s="305"/>
      <c r="AO102" s="305"/>
      <c r="AP102" s="128"/>
      <c r="AQ102" s="128"/>
      <c r="AR102" s="128"/>
      <c r="AS102" s="128"/>
      <c r="AT102" s="128"/>
      <c r="AU102" s="128"/>
      <c r="AV102" s="128"/>
      <c r="AW102" s="128"/>
      <c r="AX102" s="128"/>
      <c r="AY102" s="128"/>
    </row>
    <row r="103" spans="1:51" ht="13.15" customHeight="1">
      <c r="A103" s="128">
        <v>101</v>
      </c>
      <c r="B103" s="128">
        <f>IF('FEN 2016'!$A462&lt;&gt;0,'FEN 2016'!B462, " ")</f>
        <v>2015</v>
      </c>
      <c r="C103" s="128">
        <f>IF('FEN 2016'!$A462&lt;&gt;0,'FEN 2016'!C462, " ")</f>
        <v>2016</v>
      </c>
      <c r="D103" s="301" t="str">
        <f t="shared" ref="D103:J112" si="24">IF(AND($B103&gt;=D$2-$C103+$B103,$C103&lt;=D$2+$C103-$B103),"1"," ")</f>
        <v xml:space="preserve"> </v>
      </c>
      <c r="E103" s="301" t="str">
        <f t="shared" si="24"/>
        <v xml:space="preserve"> </v>
      </c>
      <c r="F103" s="301" t="str">
        <f t="shared" si="24"/>
        <v xml:space="preserve"> </v>
      </c>
      <c r="G103" s="301" t="str">
        <f t="shared" si="24"/>
        <v xml:space="preserve"> </v>
      </c>
      <c r="H103" s="301" t="str">
        <f t="shared" si="24"/>
        <v>1</v>
      </c>
      <c r="I103" s="301" t="str">
        <f t="shared" si="24"/>
        <v>1</v>
      </c>
      <c r="J103" s="301" t="str">
        <f t="shared" si="24"/>
        <v xml:space="preserve"> </v>
      </c>
      <c r="K103" s="128" t="str">
        <f t="shared" si="14"/>
        <v>NU</v>
      </c>
      <c r="L103" s="306" t="str">
        <f>IF('FEN 2016'!$A462&lt;&gt;0,'FEN 2016'!E462, " ")</f>
        <v xml:space="preserve">Evacuarea și epurarea apelor uzate în Ivancea                                                             </v>
      </c>
      <c r="M103" s="308"/>
      <c r="N103" s="308"/>
      <c r="O103" s="308" t="s">
        <v>1344</v>
      </c>
      <c r="P103" s="308" t="s">
        <v>1344</v>
      </c>
      <c r="Q103" s="128" t="str">
        <f>IF('FEN 2016'!$A462&lt;&gt;0,'FEN 2016'!F462, " ")</f>
        <v>Primăria Ivancea, r. Orhei</v>
      </c>
      <c r="R103" s="298" t="s">
        <v>1462</v>
      </c>
      <c r="S103" s="298" t="s">
        <v>1393</v>
      </c>
      <c r="T103" s="298" t="s">
        <v>1334</v>
      </c>
      <c r="U103" s="298" t="s">
        <v>1339</v>
      </c>
      <c r="V103" s="295">
        <f>IF('FEN 2016'!$A462&lt;&gt;0,'FEN 2016'!H462, " ")</f>
        <v>27099020</v>
      </c>
      <c r="W103" s="295">
        <f>IF('FEN 2016'!$A462&lt;&gt;0,'FEN 2016'!G462, " ")</f>
        <v>4064853</v>
      </c>
      <c r="X103" s="296">
        <f t="shared" si="15"/>
        <v>0.15</v>
      </c>
      <c r="Y103" s="295">
        <f>IF('FEN 2016'!$A462&lt;&gt;0,'FEN 2016'!I462, " ")</f>
        <v>8000000</v>
      </c>
      <c r="Z103" s="296">
        <f t="shared" si="16"/>
        <v>0.29521362765147963</v>
      </c>
      <c r="AA103" s="295">
        <f>IF('FEN 2016'!$A462&lt;&gt;0,'FEN 2016'!J462, " ")</f>
        <v>5917839.3700000001</v>
      </c>
      <c r="AB103" s="296">
        <f t="shared" si="17"/>
        <v>0.21837835353455587</v>
      </c>
      <c r="AC103" s="295">
        <f>IF('FEN 2016'!$A462&lt;&gt;0,'FEN 2016'!K462, " ")</f>
        <v>2082160.63</v>
      </c>
      <c r="AD103" s="296">
        <f t="shared" si="18"/>
        <v>7.6835274116923785E-2</v>
      </c>
      <c r="AE103" s="295">
        <f>IF('FEN 2016'!$A462&lt;&gt;0,'FEN 2016'!L462, " ")</f>
        <v>19099020</v>
      </c>
      <c r="AF103" s="296">
        <f t="shared" si="19"/>
        <v>0.70478637234852037</v>
      </c>
      <c r="AG103" s="296">
        <f t="shared" si="20"/>
        <v>0.36837835353455589</v>
      </c>
      <c r="AH103" s="314" t="s">
        <v>1343</v>
      </c>
      <c r="AI103" s="305"/>
      <c r="AJ103" s="305"/>
      <c r="AK103" s="305"/>
      <c r="AL103" s="305"/>
      <c r="AM103" s="305"/>
      <c r="AN103" s="305"/>
      <c r="AO103" s="305"/>
      <c r="AP103" s="128"/>
      <c r="AQ103" s="128"/>
      <c r="AR103" s="128"/>
      <c r="AS103" s="128"/>
      <c r="AT103" s="128"/>
      <c r="AU103" s="128"/>
      <c r="AV103" s="128"/>
      <c r="AW103" s="128"/>
      <c r="AX103" s="128"/>
      <c r="AY103" s="128"/>
    </row>
    <row r="104" spans="1:51" ht="13.15" customHeight="1">
      <c r="A104" s="128">
        <v>102</v>
      </c>
      <c r="B104" s="128">
        <f>IF('FEN 2016'!$A468&lt;&gt;0,'FEN 2016'!B468, " ")</f>
        <v>2015</v>
      </c>
      <c r="C104" s="128">
        <f>IF('FEN 2016'!$A468&lt;&gt;0,'FEN 2016'!C468, " ")</f>
        <v>2016</v>
      </c>
      <c r="D104" s="301" t="str">
        <f t="shared" si="24"/>
        <v xml:space="preserve"> </v>
      </c>
      <c r="E104" s="301" t="str">
        <f t="shared" si="24"/>
        <v xml:space="preserve"> </v>
      </c>
      <c r="F104" s="301" t="str">
        <f t="shared" si="24"/>
        <v xml:space="preserve"> </v>
      </c>
      <c r="G104" s="301" t="str">
        <f t="shared" si="24"/>
        <v xml:space="preserve"> </v>
      </c>
      <c r="H104" s="301" t="str">
        <f t="shared" si="24"/>
        <v>1</v>
      </c>
      <c r="I104" s="301" t="str">
        <f t="shared" si="24"/>
        <v>1</v>
      </c>
      <c r="J104" s="301" t="str">
        <f t="shared" si="24"/>
        <v xml:space="preserve"> </v>
      </c>
      <c r="K104" s="128" t="str">
        <f t="shared" si="14"/>
        <v>NU</v>
      </c>
      <c r="L104" s="306" t="str">
        <f>IF('FEN 2016'!$A468&lt;&gt;0,'FEN 2016'!E468, " ")</f>
        <v xml:space="preserve">Construcția sistemului de apeduct, canalizare și epurare a s. Brăviceni                                                                   </v>
      </c>
      <c r="M104" s="308"/>
      <c r="N104" s="308" t="s">
        <v>1344</v>
      </c>
      <c r="O104" s="308" t="s">
        <v>1344</v>
      </c>
      <c r="P104" s="308" t="s">
        <v>1344</v>
      </c>
      <c r="Q104" s="128" t="str">
        <f>IF('FEN 2016'!$A468&lt;&gt;0,'FEN 2016'!F468, " ")</f>
        <v xml:space="preserve"> Primăria Brăviceni, r. Orhei</v>
      </c>
      <c r="R104" s="298" t="s">
        <v>1593</v>
      </c>
      <c r="S104" s="298" t="s">
        <v>1393</v>
      </c>
      <c r="T104" s="298" t="s">
        <v>1334</v>
      </c>
      <c r="U104" s="298" t="s">
        <v>1339</v>
      </c>
      <c r="V104" s="295">
        <f>IF('FEN 2016'!$A468&lt;&gt;0,'FEN 2016'!H468, " ")</f>
        <v>43199416</v>
      </c>
      <c r="W104" s="295">
        <f>IF('FEN 2016'!$A468&lt;&gt;0,'FEN 2016'!G468, " ")</f>
        <v>6479912.4000000004</v>
      </c>
      <c r="X104" s="296">
        <f t="shared" si="15"/>
        <v>0.15000000000000002</v>
      </c>
      <c r="Y104" s="295">
        <f>IF('FEN 2016'!$A468&lt;&gt;0,'FEN 2016'!I468, " ")</f>
        <v>4000000</v>
      </c>
      <c r="Z104" s="296">
        <f t="shared" si="16"/>
        <v>9.2593844324191793E-2</v>
      </c>
      <c r="AA104" s="295">
        <f>IF('FEN 2016'!$A468&lt;&gt;0,'FEN 2016'!J468, " ")</f>
        <v>3514324.25</v>
      </c>
      <c r="AB104" s="296">
        <f t="shared" si="17"/>
        <v>8.1351198127308011E-2</v>
      </c>
      <c r="AC104" s="295">
        <f>IF('FEN 2016'!$A468&lt;&gt;0,'FEN 2016'!K468, " ")</f>
        <v>485675.75</v>
      </c>
      <c r="AD104" s="296">
        <f t="shared" si="18"/>
        <v>1.1242646196883773E-2</v>
      </c>
      <c r="AE104" s="295">
        <f>IF('FEN 2016'!$A468&lt;&gt;0,'FEN 2016'!L468, " ")</f>
        <v>39199416</v>
      </c>
      <c r="AF104" s="296">
        <f t="shared" si="19"/>
        <v>0.90740615567580818</v>
      </c>
      <c r="AG104" s="296">
        <f t="shared" si="20"/>
        <v>0.23135119812730803</v>
      </c>
      <c r="AH104" s="314" t="s">
        <v>1343</v>
      </c>
      <c r="AI104" s="305"/>
      <c r="AJ104" s="305"/>
      <c r="AK104" s="305"/>
      <c r="AL104" s="305"/>
      <c r="AM104" s="305"/>
      <c r="AN104" s="305"/>
      <c r="AO104" s="305"/>
      <c r="AP104" s="128"/>
      <c r="AQ104" s="128"/>
      <c r="AR104" s="128"/>
      <c r="AS104" s="128"/>
      <c r="AT104" s="128"/>
      <c r="AU104" s="128"/>
      <c r="AV104" s="128"/>
      <c r="AW104" s="128"/>
      <c r="AX104" s="128"/>
      <c r="AY104" s="128"/>
    </row>
    <row r="105" spans="1:51" ht="13.15" customHeight="1">
      <c r="A105" s="128">
        <v>103</v>
      </c>
      <c r="B105" s="128">
        <f>IF('FEN 2016'!$A473&lt;&gt;0,'FEN 2016'!B473, " ")</f>
        <v>2014</v>
      </c>
      <c r="C105" s="128">
        <f>IF('FEN 2016'!$A473&lt;&gt;0,'FEN 2016'!C473, " ")</f>
        <v>2016</v>
      </c>
      <c r="D105" s="301" t="str">
        <f t="shared" si="24"/>
        <v xml:space="preserve"> </v>
      </c>
      <c r="E105" s="301" t="str">
        <f t="shared" si="24"/>
        <v xml:space="preserve"> </v>
      </c>
      <c r="F105" s="301" t="str">
        <f t="shared" si="24"/>
        <v xml:space="preserve"> </v>
      </c>
      <c r="G105" s="301" t="str">
        <f t="shared" si="24"/>
        <v>1</v>
      </c>
      <c r="H105" s="301" t="str">
        <f t="shared" si="24"/>
        <v>1</v>
      </c>
      <c r="I105" s="301" t="str">
        <f t="shared" si="24"/>
        <v>1</v>
      </c>
      <c r="J105" s="301" t="str">
        <f t="shared" si="24"/>
        <v xml:space="preserve"> </v>
      </c>
      <c r="K105" s="128" t="str">
        <f t="shared" si="14"/>
        <v>NU</v>
      </c>
      <c r="L105" s="306" t="str">
        <f>IF('FEN 2016'!$A473&lt;&gt;0,'FEN 2016'!E473, " ")</f>
        <v xml:space="preserve">Construcţia sistemului de apeduct şi canalizare                               
</v>
      </c>
      <c r="M105" s="308"/>
      <c r="N105" s="308" t="s">
        <v>1344</v>
      </c>
      <c r="O105" s="308" t="s">
        <v>1344</v>
      </c>
      <c r="P105" s="306"/>
      <c r="Q105" s="128" t="str">
        <f>IF('FEN 2016'!$A473&lt;&gt;0,'FEN 2016'!F473, " ")</f>
        <v>Primăria Unțești, r. Ungheni</v>
      </c>
      <c r="R105" s="298" t="s">
        <v>1635</v>
      </c>
      <c r="S105" s="298" t="s">
        <v>1403</v>
      </c>
      <c r="T105" s="298" t="s">
        <v>1334</v>
      </c>
      <c r="U105" s="298"/>
      <c r="V105" s="295">
        <f>IF('FEN 2016'!$A473&lt;&gt;0,'FEN 2016'!H473, " ")</f>
        <v>4040758</v>
      </c>
      <c r="W105" s="295">
        <f>IF('FEN 2016'!$A473&lt;&gt;0,'FEN 2016'!G473, " ")</f>
        <v>606113.69999999995</v>
      </c>
      <c r="X105" s="296">
        <f t="shared" si="15"/>
        <v>0.15</v>
      </c>
      <c r="Y105" s="295">
        <f>IF('FEN 2016'!$A473&lt;&gt;0,'FEN 2016'!I473, " ")</f>
        <v>2000000</v>
      </c>
      <c r="Z105" s="296">
        <f t="shared" si="16"/>
        <v>0.49495663932361206</v>
      </c>
      <c r="AA105" s="295">
        <f>IF('FEN 2016'!$A473&lt;&gt;0,'FEN 2016'!J473, " ")</f>
        <v>2000000</v>
      </c>
      <c r="AB105" s="296">
        <f t="shared" si="17"/>
        <v>0.49495663932361206</v>
      </c>
      <c r="AC105" s="295">
        <f>IF('FEN 2016'!$A473&lt;&gt;0,'FEN 2016'!K473, " ")</f>
        <v>0</v>
      </c>
      <c r="AD105" s="296">
        <f t="shared" si="18"/>
        <v>0</v>
      </c>
      <c r="AE105" s="295">
        <f>IF('FEN 2016'!$A473&lt;&gt;0,'FEN 2016'!L473, " ")</f>
        <v>2040758</v>
      </c>
      <c r="AF105" s="296">
        <f t="shared" si="19"/>
        <v>0.505043360676388</v>
      </c>
      <c r="AG105" s="296">
        <f t="shared" si="20"/>
        <v>0.64495663932361214</v>
      </c>
      <c r="AH105" s="314" t="s">
        <v>1343</v>
      </c>
      <c r="AI105" s="305"/>
      <c r="AJ105" s="305"/>
      <c r="AK105" s="305"/>
      <c r="AL105" s="305"/>
      <c r="AM105" s="305"/>
      <c r="AN105" s="305"/>
      <c r="AO105" s="305"/>
      <c r="AP105" s="128"/>
      <c r="AQ105" s="128"/>
      <c r="AR105" s="128"/>
      <c r="AS105" s="128"/>
      <c r="AT105" s="128"/>
      <c r="AU105" s="128"/>
      <c r="AV105" s="128"/>
      <c r="AW105" s="128"/>
      <c r="AX105" s="128"/>
      <c r="AY105" s="128"/>
    </row>
    <row r="106" spans="1:51" ht="13.15" customHeight="1">
      <c r="A106" s="128">
        <v>104</v>
      </c>
      <c r="B106" s="128">
        <f>IF('FEN 2016'!$A477&lt;&gt;0,'FEN 2016'!B477, " ")</f>
        <v>2015</v>
      </c>
      <c r="C106" s="128">
        <f>IF('FEN 2016'!$A477&lt;&gt;0,'FEN 2016'!C477, " ")</f>
        <v>2016</v>
      </c>
      <c r="D106" s="301" t="str">
        <f t="shared" si="24"/>
        <v xml:space="preserve"> </v>
      </c>
      <c r="E106" s="301" t="str">
        <f t="shared" si="24"/>
        <v xml:space="preserve"> </v>
      </c>
      <c r="F106" s="301" t="str">
        <f t="shared" si="24"/>
        <v xml:space="preserve"> </v>
      </c>
      <c r="G106" s="301" t="str">
        <f t="shared" si="24"/>
        <v xml:space="preserve"> </v>
      </c>
      <c r="H106" s="301" t="str">
        <f t="shared" si="24"/>
        <v>1</v>
      </c>
      <c r="I106" s="301" t="str">
        <f t="shared" si="24"/>
        <v>1</v>
      </c>
      <c r="J106" s="301" t="str">
        <f t="shared" si="24"/>
        <v xml:space="preserve"> </v>
      </c>
      <c r="K106" s="128" t="str">
        <f t="shared" si="14"/>
        <v>NU</v>
      </c>
      <c r="L106" s="306" t="str">
        <f>IF('FEN 2016'!$A477&lt;&gt;0,'FEN 2016'!E477, " ")</f>
        <v xml:space="preserve">Construcţia reţelei de apă potabilă a s.Viişoara                                                           </v>
      </c>
      <c r="M106" s="308"/>
      <c r="N106" s="308" t="s">
        <v>1344</v>
      </c>
      <c r="O106" s="306"/>
      <c r="P106" s="306"/>
      <c r="Q106" s="128" t="str">
        <f>IF('FEN 2016'!$A477&lt;&gt;0,'FEN 2016'!F477, " ")</f>
        <v>Primăria Viişoara,rl.Edineţ</v>
      </c>
      <c r="R106" s="298" t="s">
        <v>1547</v>
      </c>
      <c r="S106" s="298" t="s">
        <v>1386</v>
      </c>
      <c r="T106" s="298" t="s">
        <v>1336</v>
      </c>
      <c r="U106" s="298"/>
      <c r="V106" s="295">
        <f>IF('FEN 2016'!$A477&lt;&gt;0,'FEN 2016'!H477, " ")</f>
        <v>8981889</v>
      </c>
      <c r="W106" s="295">
        <f>IF('FEN 2016'!$A477&lt;&gt;0,'FEN 2016'!G477, " ")</f>
        <v>1347283.35</v>
      </c>
      <c r="X106" s="296">
        <f t="shared" si="15"/>
        <v>0.15000000000000002</v>
      </c>
      <c r="Y106" s="295">
        <f>IF('FEN 2016'!$A477&lt;&gt;0,'FEN 2016'!I477, " ")</f>
        <v>2500000</v>
      </c>
      <c r="Z106" s="296">
        <f t="shared" si="16"/>
        <v>0.27833788638447882</v>
      </c>
      <c r="AA106" s="295">
        <f>IF('FEN 2016'!$A477&lt;&gt;0,'FEN 2016'!J477, " ")</f>
        <v>2500000</v>
      </c>
      <c r="AB106" s="296">
        <f t="shared" si="17"/>
        <v>0.27833788638447882</v>
      </c>
      <c r="AC106" s="295">
        <f>IF('FEN 2016'!$A477&lt;&gt;0,'FEN 2016'!K477, " ")</f>
        <v>0</v>
      </c>
      <c r="AD106" s="296">
        <f t="shared" si="18"/>
        <v>0</v>
      </c>
      <c r="AE106" s="295">
        <f>IF('FEN 2016'!$A477&lt;&gt;0,'FEN 2016'!L477, " ")</f>
        <v>6481889</v>
      </c>
      <c r="AF106" s="296">
        <f t="shared" si="19"/>
        <v>0.72166211361552124</v>
      </c>
      <c r="AG106" s="296">
        <f t="shared" si="20"/>
        <v>0.42833788638447884</v>
      </c>
      <c r="AH106" s="314" t="s">
        <v>1343</v>
      </c>
      <c r="AI106" s="305"/>
      <c r="AJ106" s="305"/>
      <c r="AK106" s="305"/>
      <c r="AL106" s="305"/>
      <c r="AM106" s="305"/>
      <c r="AN106" s="305"/>
      <c r="AO106" s="305"/>
      <c r="AP106" s="128"/>
      <c r="AQ106" s="128"/>
      <c r="AR106" s="128"/>
      <c r="AS106" s="128"/>
      <c r="AT106" s="128"/>
      <c r="AU106" s="128"/>
      <c r="AV106" s="128"/>
      <c r="AW106" s="128"/>
      <c r="AX106" s="128"/>
      <c r="AY106" s="128"/>
    </row>
    <row r="107" spans="1:51" ht="13.15" customHeight="1">
      <c r="A107" s="128">
        <v>105</v>
      </c>
      <c r="B107" s="128">
        <f>IF('FEN 2016'!$A481&lt;&gt;0,'FEN 2016'!B481, " ")</f>
        <v>2015</v>
      </c>
      <c r="C107" s="128">
        <f>IF('FEN 2016'!$A481&lt;&gt;0,'FEN 2016'!C481, " ")</f>
        <v>2016</v>
      </c>
      <c r="D107" s="301" t="str">
        <f t="shared" si="24"/>
        <v xml:space="preserve"> </v>
      </c>
      <c r="E107" s="301" t="str">
        <f t="shared" si="24"/>
        <v xml:space="preserve"> </v>
      </c>
      <c r="F107" s="301" t="str">
        <f t="shared" si="24"/>
        <v xml:space="preserve"> </v>
      </c>
      <c r="G107" s="301" t="str">
        <f t="shared" si="24"/>
        <v xml:space="preserve"> </v>
      </c>
      <c r="H107" s="301" t="str">
        <f t="shared" si="24"/>
        <v>1</v>
      </c>
      <c r="I107" s="301" t="str">
        <f t="shared" si="24"/>
        <v>1</v>
      </c>
      <c r="J107" s="301" t="str">
        <f t="shared" si="24"/>
        <v xml:space="preserve"> </v>
      </c>
      <c r="K107" s="128" t="str">
        <f t="shared" si="14"/>
        <v>NU</v>
      </c>
      <c r="L107" s="306" t="str">
        <f>IF('FEN 2016'!$A481&lt;&gt;0,'FEN 2016'!E481, " ")</f>
        <v xml:space="preserve">Construcţia sistemului de epurare a or. Drochia                                                            </v>
      </c>
      <c r="M107" s="308"/>
      <c r="N107" s="308"/>
      <c r="O107" s="308" t="s">
        <v>1344</v>
      </c>
      <c r="P107" s="306"/>
      <c r="Q107" s="128" t="str">
        <f>IF('FEN 2016'!$A481&lt;&gt;0,'FEN 2016'!F481, " ")</f>
        <v>Consiliul raional Drochia</v>
      </c>
      <c r="R107" s="298" t="s">
        <v>1384</v>
      </c>
      <c r="S107" s="298" t="s">
        <v>1384</v>
      </c>
      <c r="T107" s="298" t="s">
        <v>1336</v>
      </c>
      <c r="U107" s="298"/>
      <c r="V107" s="295">
        <f>IF('FEN 2016'!$A481&lt;&gt;0,'FEN 2016'!H481, " ")</f>
        <v>12199125</v>
      </c>
      <c r="W107" s="295">
        <f>IF('FEN 2016'!$A481&lt;&gt;0,'FEN 2016'!G481, " ")</f>
        <v>1829868.75</v>
      </c>
      <c r="X107" s="296">
        <f t="shared" si="15"/>
        <v>0.15</v>
      </c>
      <c r="Y107" s="295">
        <f>IF('FEN 2016'!$A481&lt;&gt;0,'FEN 2016'!I481, " ")</f>
        <v>5242926</v>
      </c>
      <c r="Z107" s="296">
        <f t="shared" si="16"/>
        <v>0.42977885709016017</v>
      </c>
      <c r="AA107" s="295">
        <f>IF('FEN 2016'!$A481&lt;&gt;0,'FEN 2016'!J481, " ")</f>
        <v>5018273.71</v>
      </c>
      <c r="AB107" s="296">
        <f t="shared" si="17"/>
        <v>0.41136341417929562</v>
      </c>
      <c r="AC107" s="295">
        <f>IF('FEN 2016'!$A481&lt;&gt;0,'FEN 2016'!K481, " ")</f>
        <v>224652.29000000004</v>
      </c>
      <c r="AD107" s="296">
        <f t="shared" si="18"/>
        <v>1.8415442910864513E-2</v>
      </c>
      <c r="AE107" s="295">
        <f>IF('FEN 2016'!$A481&lt;&gt;0,'FEN 2016'!L481, " ")</f>
        <v>6956199</v>
      </c>
      <c r="AF107" s="296">
        <f t="shared" si="19"/>
        <v>0.57022114290983983</v>
      </c>
      <c r="AG107" s="296">
        <f t="shared" si="20"/>
        <v>0.56136341417929569</v>
      </c>
      <c r="AH107" s="314" t="s">
        <v>1343</v>
      </c>
      <c r="AI107" s="305"/>
      <c r="AJ107" s="305"/>
      <c r="AK107" s="305"/>
      <c r="AL107" s="305"/>
      <c r="AM107" s="305"/>
      <c r="AN107" s="305"/>
      <c r="AO107" s="305"/>
      <c r="AP107" s="128"/>
      <c r="AQ107" s="128"/>
      <c r="AR107" s="128"/>
      <c r="AS107" s="128"/>
      <c r="AT107" s="128"/>
      <c r="AU107" s="128"/>
      <c r="AV107" s="128"/>
      <c r="AW107" s="128"/>
      <c r="AX107" s="128"/>
      <c r="AY107" s="128"/>
    </row>
    <row r="108" spans="1:51" ht="13.15" customHeight="1">
      <c r="A108" s="128">
        <v>106</v>
      </c>
      <c r="B108" s="128">
        <f>IF('FEN 2016'!$A486&lt;&gt;0,'FEN 2016'!B486, " ")</f>
        <v>2013</v>
      </c>
      <c r="C108" s="128">
        <f>IF('FEN 2016'!$A486&lt;&gt;0,'FEN 2016'!C486, " ")</f>
        <v>2016</v>
      </c>
      <c r="D108" s="301" t="str">
        <f t="shared" si="24"/>
        <v xml:space="preserve"> </v>
      </c>
      <c r="E108" s="301" t="str">
        <f t="shared" si="24"/>
        <v xml:space="preserve"> </v>
      </c>
      <c r="F108" s="301" t="str">
        <f t="shared" si="24"/>
        <v>1</v>
      </c>
      <c r="G108" s="301" t="str">
        <f t="shared" si="24"/>
        <v>1</v>
      </c>
      <c r="H108" s="301" t="str">
        <f t="shared" si="24"/>
        <v>1</v>
      </c>
      <c r="I108" s="301" t="str">
        <f t="shared" si="24"/>
        <v>1</v>
      </c>
      <c r="J108" s="301" t="str">
        <f t="shared" si="24"/>
        <v xml:space="preserve"> </v>
      </c>
      <c r="K108" s="128" t="str">
        <f t="shared" si="14"/>
        <v>NU</v>
      </c>
      <c r="L108" s="306" t="str">
        <f>IF('FEN 2016'!$A486&lt;&gt;0,'FEN 2016'!E486, " ")</f>
        <v>Construcţia sistemului centraliyat de aprovizionare cu apă a s. Albota de Jos</v>
      </c>
      <c r="M108" s="308"/>
      <c r="N108" s="308" t="s">
        <v>1344</v>
      </c>
      <c r="O108" s="306"/>
      <c r="P108" s="306"/>
      <c r="Q108" s="128" t="str">
        <f>IF('FEN 2016'!$A486&lt;&gt;0,'FEN 2016'!F486, " ")</f>
        <v>Primăria Albota de Jos, rl. Taraclia</v>
      </c>
      <c r="R108" s="298" t="s">
        <v>1508</v>
      </c>
      <c r="S108" s="298" t="s">
        <v>1401</v>
      </c>
      <c r="T108" s="298" t="s">
        <v>1334</v>
      </c>
      <c r="U108" s="298"/>
      <c r="V108" s="295">
        <f>IF('FEN 2016'!$A486&lt;&gt;0,'FEN 2016'!H486, " ")</f>
        <v>6869991</v>
      </c>
      <c r="W108" s="295">
        <f>IF('FEN 2016'!$A486&lt;&gt;0,'FEN 2016'!G486, " ")</f>
        <v>1030498.65</v>
      </c>
      <c r="X108" s="296">
        <f t="shared" si="15"/>
        <v>0.15</v>
      </c>
      <c r="Y108" s="295">
        <f>IF('FEN 2016'!$A486&lt;&gt;0,'FEN 2016'!I486, " ")</f>
        <v>4500000</v>
      </c>
      <c r="Z108" s="296">
        <f t="shared" si="16"/>
        <v>0.65502269216946574</v>
      </c>
      <c r="AA108" s="295">
        <f>IF('FEN 2016'!$A486&lt;&gt;0,'FEN 2016'!J486, " ")</f>
        <v>3100508.48</v>
      </c>
      <c r="AB108" s="296">
        <f t="shared" si="17"/>
        <v>0.45131186925863515</v>
      </c>
      <c r="AC108" s="295">
        <f>IF('FEN 2016'!$A486&lt;&gt;0,'FEN 2016'!K486, " ")</f>
        <v>1399491.52</v>
      </c>
      <c r="AD108" s="296">
        <f t="shared" si="18"/>
        <v>0.20371082291083059</v>
      </c>
      <c r="AE108" s="295">
        <f>IF('FEN 2016'!$A486&lt;&gt;0,'FEN 2016'!L486, " ")</f>
        <v>2369991</v>
      </c>
      <c r="AF108" s="296">
        <f t="shared" si="19"/>
        <v>0.34497730783053426</v>
      </c>
      <c r="AG108" s="296">
        <f t="shared" si="20"/>
        <v>0.60131186925863511</v>
      </c>
      <c r="AH108" s="314" t="s">
        <v>1343</v>
      </c>
      <c r="AI108" s="305"/>
      <c r="AJ108" s="305"/>
      <c r="AK108" s="305"/>
      <c r="AL108" s="305"/>
      <c r="AM108" s="305"/>
      <c r="AN108" s="305"/>
      <c r="AO108" s="305"/>
      <c r="AP108" s="128"/>
      <c r="AQ108" s="128"/>
      <c r="AR108" s="128"/>
      <c r="AS108" s="128"/>
      <c r="AT108" s="128"/>
      <c r="AU108" s="128"/>
      <c r="AV108" s="128"/>
      <c r="AW108" s="128"/>
      <c r="AX108" s="128"/>
      <c r="AY108" s="128"/>
    </row>
    <row r="109" spans="1:51" ht="13.15" customHeight="1">
      <c r="A109" s="128">
        <v>107</v>
      </c>
      <c r="B109" s="128">
        <f>IF('FEN 2016'!$A493&lt;&gt;0,'FEN 2016'!B493, " ")</f>
        <v>2014</v>
      </c>
      <c r="C109" s="128">
        <f>IF('FEN 2016'!$A493&lt;&gt;0,'FEN 2016'!C493, " ")</f>
        <v>2016</v>
      </c>
      <c r="D109" s="301" t="str">
        <f t="shared" si="24"/>
        <v xml:space="preserve"> </v>
      </c>
      <c r="E109" s="301" t="str">
        <f t="shared" si="24"/>
        <v xml:space="preserve"> </v>
      </c>
      <c r="F109" s="301" t="str">
        <f t="shared" si="24"/>
        <v xml:space="preserve"> </v>
      </c>
      <c r="G109" s="301" t="str">
        <f t="shared" si="24"/>
        <v>1</v>
      </c>
      <c r="H109" s="301" t="str">
        <f t="shared" si="24"/>
        <v>1</v>
      </c>
      <c r="I109" s="301" t="str">
        <f t="shared" si="24"/>
        <v>1</v>
      </c>
      <c r="J109" s="301" t="str">
        <f t="shared" si="24"/>
        <v xml:space="preserve"> </v>
      </c>
      <c r="K109" s="128" t="str">
        <f t="shared" si="14"/>
        <v>DA</v>
      </c>
      <c r="L109" s="306" t="str">
        <f>IF('FEN 2016'!$A493&lt;&gt;0,'FEN 2016'!E493, " ")</f>
        <v xml:space="preserve">Alimentarea cu apă a s. Işcălău, rl. Făleşti                                                </v>
      </c>
      <c r="M109" s="308"/>
      <c r="N109" s="308" t="s">
        <v>1344</v>
      </c>
      <c r="O109" s="306"/>
      <c r="P109" s="306"/>
      <c r="Q109" s="128" t="str">
        <f>IF('FEN 2016'!$A493&lt;&gt;0,'FEN 2016'!F493, " ")</f>
        <v>Primăria Işcălău,rl. Făleşti</v>
      </c>
      <c r="R109" s="298" t="s">
        <v>1551</v>
      </c>
      <c r="S109" s="298" t="s">
        <v>1387</v>
      </c>
      <c r="T109" s="298" t="s">
        <v>1336</v>
      </c>
      <c r="U109" s="298"/>
      <c r="V109" s="295">
        <f>IF('FEN 2016'!$A493&lt;&gt;0,'FEN 2016'!H493, " ")</f>
        <v>3491862</v>
      </c>
      <c r="W109" s="295">
        <f>IF('FEN 2016'!$A493&lt;&gt;0,'FEN 2016'!G493, " ")</f>
        <v>523779.3</v>
      </c>
      <c r="X109" s="296">
        <f t="shared" si="15"/>
        <v>0.15</v>
      </c>
      <c r="Y109" s="295">
        <f>IF('FEN 2016'!$A493&lt;&gt;0,'FEN 2016'!I493, " ")</f>
        <v>3027293</v>
      </c>
      <c r="Z109" s="296">
        <f t="shared" si="16"/>
        <v>0.8669566552171879</v>
      </c>
      <c r="AA109" s="295">
        <f>IF('FEN 2016'!$A493&lt;&gt;0,'FEN 2016'!J493, " ")</f>
        <v>3027293</v>
      </c>
      <c r="AB109" s="296">
        <f t="shared" si="17"/>
        <v>0.8669566552171879</v>
      </c>
      <c r="AC109" s="295">
        <f>IF('FEN 2016'!$A493&lt;&gt;0,'FEN 2016'!K493, " ")</f>
        <v>0</v>
      </c>
      <c r="AD109" s="296">
        <f t="shared" si="18"/>
        <v>0</v>
      </c>
      <c r="AE109" s="295">
        <f>IF('FEN 2016'!$A493&lt;&gt;0,'FEN 2016'!L493, " ")</f>
        <v>464569</v>
      </c>
      <c r="AF109" s="296">
        <f t="shared" si="19"/>
        <v>0.13304334478281216</v>
      </c>
      <c r="AG109" s="296">
        <f t="shared" si="20"/>
        <v>1.0169566552171878</v>
      </c>
      <c r="AH109" s="314" t="s">
        <v>1343</v>
      </c>
      <c r="AI109" s="305"/>
      <c r="AJ109" s="305"/>
      <c r="AK109" s="305"/>
      <c r="AL109" s="305"/>
      <c r="AM109" s="305"/>
      <c r="AN109" s="305"/>
      <c r="AO109" s="305"/>
      <c r="AP109" s="128"/>
      <c r="AQ109" s="128"/>
      <c r="AR109" s="128"/>
      <c r="AS109" s="128"/>
      <c r="AT109" s="128"/>
      <c r="AU109" s="128"/>
      <c r="AV109" s="128"/>
      <c r="AW109" s="128"/>
      <c r="AX109" s="128"/>
      <c r="AY109" s="128"/>
    </row>
    <row r="110" spans="1:51" ht="13.15" customHeight="1">
      <c r="A110" s="128">
        <v>108</v>
      </c>
      <c r="B110" s="128">
        <f>IF('FEN 2016'!$A498&lt;&gt;0,'FEN 2016'!B498, " ")</f>
        <v>2012</v>
      </c>
      <c r="C110" s="128">
        <f>IF('FEN 2016'!$A498&lt;&gt;0,'FEN 2016'!C498, " ")</f>
        <v>2016</v>
      </c>
      <c r="D110" s="301" t="str">
        <f t="shared" si="24"/>
        <v xml:space="preserve"> </v>
      </c>
      <c r="E110" s="301" t="str">
        <f t="shared" si="24"/>
        <v>1</v>
      </c>
      <c r="F110" s="301" t="str">
        <f t="shared" si="24"/>
        <v>1</v>
      </c>
      <c r="G110" s="301" t="str">
        <f t="shared" si="24"/>
        <v>1</v>
      </c>
      <c r="H110" s="301" t="str">
        <f t="shared" si="24"/>
        <v>1</v>
      </c>
      <c r="I110" s="301" t="str">
        <f t="shared" si="24"/>
        <v>1</v>
      </c>
      <c r="J110" s="301" t="str">
        <f t="shared" si="24"/>
        <v xml:space="preserve"> </v>
      </c>
      <c r="K110" s="128" t="str">
        <f t="shared" si="14"/>
        <v>NU</v>
      </c>
      <c r="L110" s="306" t="str">
        <f>IF('FEN 2016'!$A498&lt;&gt;0,'FEN 2016'!E498, " ")</f>
        <v xml:space="preserve">Alimentarea cu apă a s. Doltu, rl. Făleşti-                                                          </v>
      </c>
      <c r="M110" s="308"/>
      <c r="N110" s="308" t="s">
        <v>1344</v>
      </c>
      <c r="O110" s="306"/>
      <c r="P110" s="306"/>
      <c r="Q110" s="128" t="str">
        <f>IF('FEN 2016'!$A498&lt;&gt;0,'FEN 2016'!F498, " ")</f>
        <v>Primăria Işcălău,rl. Făleşti</v>
      </c>
      <c r="R110" s="298" t="s">
        <v>1551</v>
      </c>
      <c r="S110" s="298" t="s">
        <v>1387</v>
      </c>
      <c r="T110" s="298" t="s">
        <v>1336</v>
      </c>
      <c r="U110" s="298"/>
      <c r="V110" s="295">
        <f>IF('FEN 2016'!$A498&lt;&gt;0,'FEN 2016'!H498, " ")</f>
        <v>4238500</v>
      </c>
      <c r="W110" s="295">
        <f>IF('FEN 2016'!$A498&lt;&gt;0,'FEN 2016'!G498, " ")</f>
        <v>635775</v>
      </c>
      <c r="X110" s="296">
        <f t="shared" si="15"/>
        <v>0.15</v>
      </c>
      <c r="Y110" s="295">
        <f>IF('FEN 2016'!$A498&lt;&gt;0,'FEN 2016'!I498, " ")</f>
        <v>4022900</v>
      </c>
      <c r="Z110" s="296">
        <f t="shared" si="16"/>
        <v>0.94913294797687864</v>
      </c>
      <c r="AA110" s="295">
        <f>IF('FEN 2016'!$A498&lt;&gt;0,'FEN 2016'!J498, " ")</f>
        <v>3106563.49</v>
      </c>
      <c r="AB110" s="296">
        <f t="shared" si="17"/>
        <v>0.73293936298218709</v>
      </c>
      <c r="AC110" s="295">
        <f>IF('FEN 2016'!$A498&lt;&gt;0,'FEN 2016'!K498, " ")</f>
        <v>916336.50999999978</v>
      </c>
      <c r="AD110" s="296">
        <f t="shared" si="18"/>
        <v>0.21619358499469146</v>
      </c>
      <c r="AE110" s="295">
        <f>IF('FEN 2016'!$A498&lt;&gt;0,'FEN 2016'!L498, " ")</f>
        <v>215600</v>
      </c>
      <c r="AF110" s="296">
        <f t="shared" si="19"/>
        <v>5.086705202312139E-2</v>
      </c>
      <c r="AG110" s="296">
        <f t="shared" si="20"/>
        <v>0.88293936298218711</v>
      </c>
      <c r="AH110" s="314" t="s">
        <v>1343</v>
      </c>
      <c r="AI110" s="305"/>
      <c r="AJ110" s="305"/>
      <c r="AK110" s="305"/>
      <c r="AL110" s="305"/>
      <c r="AM110" s="305"/>
      <c r="AN110" s="305"/>
      <c r="AO110" s="305"/>
      <c r="AP110" s="128"/>
      <c r="AQ110" s="128"/>
      <c r="AR110" s="128"/>
      <c r="AS110" s="128"/>
      <c r="AT110" s="128"/>
      <c r="AU110" s="128"/>
      <c r="AV110" s="128"/>
      <c r="AW110" s="128"/>
      <c r="AX110" s="128"/>
      <c r="AY110" s="128"/>
    </row>
    <row r="111" spans="1:51" ht="13.15" customHeight="1">
      <c r="A111" s="128">
        <v>109</v>
      </c>
      <c r="B111" s="128">
        <f>IF('FEN 2016'!$A505&lt;&gt;0,'FEN 2016'!B505, " ")</f>
        <v>2015</v>
      </c>
      <c r="C111" s="128">
        <f>IF('FEN 2016'!$A505&lt;&gt;0,'FEN 2016'!C505, " ")</f>
        <v>2016</v>
      </c>
      <c r="D111" s="301" t="str">
        <f t="shared" si="24"/>
        <v xml:space="preserve"> </v>
      </c>
      <c r="E111" s="301" t="str">
        <f t="shared" si="24"/>
        <v xml:space="preserve"> </v>
      </c>
      <c r="F111" s="301" t="str">
        <f t="shared" si="24"/>
        <v xml:space="preserve"> </v>
      </c>
      <c r="G111" s="301" t="str">
        <f t="shared" si="24"/>
        <v xml:space="preserve"> </v>
      </c>
      <c r="H111" s="301" t="str">
        <f t="shared" si="24"/>
        <v>1</v>
      </c>
      <c r="I111" s="301" t="str">
        <f t="shared" si="24"/>
        <v>1</v>
      </c>
      <c r="J111" s="301" t="str">
        <f t="shared" si="24"/>
        <v xml:space="preserve"> </v>
      </c>
      <c r="K111" s="128" t="str">
        <f t="shared" si="14"/>
        <v>NU</v>
      </c>
      <c r="L111" s="306" t="str">
        <f>IF('FEN 2016'!$A505&lt;&gt;0,'FEN 2016'!E505, " ")</f>
        <v xml:space="preserve">Alimentarea cu apă a s. Pleşeni, Hănăseni, Tătărăşeni cu conectarea la conducta din s. Porumbeni, rl. Cantemir                                              </v>
      </c>
      <c r="M111" s="308"/>
      <c r="N111" s="308" t="s">
        <v>1344</v>
      </c>
      <c r="O111" s="306"/>
      <c r="P111" s="306"/>
      <c r="Q111" s="128" t="str">
        <f>IF('FEN 2016'!$A505&lt;&gt;0,'FEN 2016'!F505, " ")</f>
        <v>Primăria Pleşeni, rl. Cantemir</v>
      </c>
      <c r="R111" s="298" t="s">
        <v>1527</v>
      </c>
      <c r="S111" s="298" t="s">
        <v>1333</v>
      </c>
      <c r="T111" s="298" t="s">
        <v>1352</v>
      </c>
      <c r="U111" s="298"/>
      <c r="V111" s="295">
        <f>IF('FEN 2016'!$A505&lt;&gt;0,'FEN 2016'!H505, " ")</f>
        <v>9659202</v>
      </c>
      <c r="W111" s="295">
        <f>IF('FEN 2016'!$A505&lt;&gt;0,'FEN 2016'!G505, " ")</f>
        <v>1448880.3</v>
      </c>
      <c r="X111" s="296">
        <f t="shared" si="15"/>
        <v>0.15</v>
      </c>
      <c r="Y111" s="295">
        <f>IF('FEN 2016'!$A505&lt;&gt;0,'FEN 2016'!I505, " ")</f>
        <v>4000000</v>
      </c>
      <c r="Z111" s="296">
        <f t="shared" si="16"/>
        <v>0.41411288427346277</v>
      </c>
      <c r="AA111" s="295">
        <f>IF('FEN 2016'!$A505&lt;&gt;0,'FEN 2016'!J505, " ")</f>
        <v>4000000</v>
      </c>
      <c r="AB111" s="296">
        <f t="shared" si="17"/>
        <v>0.41411288427346277</v>
      </c>
      <c r="AC111" s="295">
        <f>IF('FEN 2016'!$A505&lt;&gt;0,'FEN 2016'!K505, " ")</f>
        <v>0</v>
      </c>
      <c r="AD111" s="296">
        <f t="shared" si="18"/>
        <v>0</v>
      </c>
      <c r="AE111" s="295">
        <f>IF('FEN 2016'!$A505&lt;&gt;0,'FEN 2016'!L505, " ")</f>
        <v>5659202</v>
      </c>
      <c r="AF111" s="296">
        <f t="shared" si="19"/>
        <v>0.58588711572653729</v>
      </c>
      <c r="AG111" s="296">
        <f t="shared" si="20"/>
        <v>0.56411288427346273</v>
      </c>
      <c r="AH111" s="314" t="s">
        <v>1343</v>
      </c>
      <c r="AI111" s="305"/>
      <c r="AJ111" s="305"/>
      <c r="AK111" s="305"/>
      <c r="AL111" s="305"/>
      <c r="AM111" s="305"/>
      <c r="AN111" s="305"/>
      <c r="AO111" s="305"/>
      <c r="AP111" s="128"/>
      <c r="AQ111" s="128"/>
      <c r="AR111" s="128"/>
      <c r="AS111" s="128"/>
      <c r="AT111" s="128"/>
      <c r="AU111" s="128"/>
      <c r="AV111" s="128"/>
      <c r="AW111" s="128"/>
      <c r="AX111" s="128"/>
      <c r="AY111" s="128"/>
    </row>
    <row r="112" spans="1:51" ht="13.15" customHeight="1">
      <c r="A112" s="128">
        <v>110</v>
      </c>
      <c r="B112" s="128">
        <f>IF('FEN 2016'!$A510&lt;&gt;0,'FEN 2016'!B510, " ")</f>
        <v>2014</v>
      </c>
      <c r="C112" s="128">
        <f>IF('FEN 2016'!$A510&lt;&gt;0,'FEN 2016'!C510, " ")</f>
        <v>2016</v>
      </c>
      <c r="D112" s="301" t="str">
        <f t="shared" si="24"/>
        <v xml:space="preserve"> </v>
      </c>
      <c r="E112" s="301" t="str">
        <f t="shared" si="24"/>
        <v xml:space="preserve"> </v>
      </c>
      <c r="F112" s="301" t="str">
        <f t="shared" si="24"/>
        <v xml:space="preserve"> </v>
      </c>
      <c r="G112" s="301" t="str">
        <f t="shared" si="24"/>
        <v>1</v>
      </c>
      <c r="H112" s="301" t="str">
        <f t="shared" si="24"/>
        <v>1</v>
      </c>
      <c r="I112" s="301" t="str">
        <f t="shared" si="24"/>
        <v>1</v>
      </c>
      <c r="J112" s="301" t="str">
        <f t="shared" si="24"/>
        <v xml:space="preserve"> </v>
      </c>
      <c r="K112" s="128" t="str">
        <f t="shared" si="14"/>
        <v>NU</v>
      </c>
      <c r="L112" s="306" t="str">
        <f>IF('FEN 2016'!$A510&lt;&gt;0,'FEN 2016'!E510, " ")</f>
        <v xml:space="preserve">Alimentarea cu apă potabilă şi canalizare a populaţiei din s. Salcia, rl. Şoldăneşti          </v>
      </c>
      <c r="M112" s="308"/>
      <c r="N112" s="308" t="s">
        <v>1344</v>
      </c>
      <c r="O112" s="308" t="s">
        <v>1344</v>
      </c>
      <c r="P112" s="306"/>
      <c r="Q112" s="128" t="str">
        <f>IF('FEN 2016'!$A510&lt;&gt;0,'FEN 2016'!F510, " ")</f>
        <v>Primăria Salcia, rl. Şoldăneşti</v>
      </c>
      <c r="R112" s="298" t="s">
        <v>1473</v>
      </c>
      <c r="S112" s="298" t="s">
        <v>1397</v>
      </c>
      <c r="T112" s="298" t="s">
        <v>1334</v>
      </c>
      <c r="U112" s="298" t="s">
        <v>1339</v>
      </c>
      <c r="V112" s="295">
        <f>IF('FEN 2016'!$A510&lt;&gt;0,'FEN 2016'!H510, " ")</f>
        <v>11211760</v>
      </c>
      <c r="W112" s="295">
        <f>IF('FEN 2016'!$A510&lt;&gt;0,'FEN 2016'!G510, " ")</f>
        <v>1681764</v>
      </c>
      <c r="X112" s="296">
        <f t="shared" si="15"/>
        <v>0.15</v>
      </c>
      <c r="Y112" s="295">
        <f>IF('FEN 2016'!$A510&lt;&gt;0,'FEN 2016'!I510, " ")</f>
        <v>7500000</v>
      </c>
      <c r="Z112" s="296">
        <f t="shared" si="16"/>
        <v>0.66894046964972498</v>
      </c>
      <c r="AA112" s="295">
        <f>IF('FEN 2016'!$A510&lt;&gt;0,'FEN 2016'!J510, " ")</f>
        <v>5264782.83</v>
      </c>
      <c r="AB112" s="296">
        <f t="shared" si="17"/>
        <v>0.46957683985386772</v>
      </c>
      <c r="AC112" s="295">
        <f>IF('FEN 2016'!$A510&lt;&gt;0,'FEN 2016'!K510, " ")</f>
        <v>2235217.17</v>
      </c>
      <c r="AD112" s="296">
        <f t="shared" si="18"/>
        <v>0.1993636297958572</v>
      </c>
      <c r="AE112" s="295">
        <f>IF('FEN 2016'!$A510&lt;&gt;0,'FEN 2016'!L510, " ")</f>
        <v>3711760</v>
      </c>
      <c r="AF112" s="296">
        <f t="shared" si="19"/>
        <v>0.33105953035027508</v>
      </c>
      <c r="AG112" s="296">
        <f t="shared" si="20"/>
        <v>0.61957683985386769</v>
      </c>
      <c r="AH112" s="314" t="s">
        <v>1343</v>
      </c>
      <c r="AI112" s="305"/>
      <c r="AJ112" s="305"/>
      <c r="AK112" s="305"/>
      <c r="AL112" s="305"/>
      <c r="AM112" s="305"/>
      <c r="AN112" s="305"/>
      <c r="AO112" s="305"/>
      <c r="AP112" s="128"/>
      <c r="AQ112" s="128"/>
      <c r="AR112" s="128"/>
      <c r="AS112" s="128"/>
      <c r="AT112" s="128"/>
      <c r="AU112" s="128"/>
      <c r="AV112" s="128"/>
      <c r="AW112" s="128"/>
      <c r="AX112" s="128"/>
      <c r="AY112" s="128"/>
    </row>
    <row r="113" spans="1:51" ht="13.15" customHeight="1">
      <c r="A113" s="128">
        <v>111</v>
      </c>
      <c r="B113" s="128">
        <f>IF('FEN 2016'!$A516&lt;&gt;0,'FEN 2016'!B516, " ")</f>
        <v>2012</v>
      </c>
      <c r="C113" s="128">
        <f>IF('FEN 2016'!$A516&lt;&gt;0,'FEN 2016'!C516, " ")</f>
        <v>2016</v>
      </c>
      <c r="D113" s="301" t="str">
        <f t="shared" ref="D113:J122" si="25">IF(AND($B113&gt;=D$2-$C113+$B113,$C113&lt;=D$2+$C113-$B113),"1"," ")</f>
        <v xml:space="preserve"> </v>
      </c>
      <c r="E113" s="301" t="str">
        <f t="shared" si="25"/>
        <v>1</v>
      </c>
      <c r="F113" s="301" t="str">
        <f t="shared" si="25"/>
        <v>1</v>
      </c>
      <c r="G113" s="301" t="str">
        <f t="shared" si="25"/>
        <v>1</v>
      </c>
      <c r="H113" s="301" t="str">
        <f t="shared" si="25"/>
        <v>1</v>
      </c>
      <c r="I113" s="301" t="str">
        <f t="shared" si="25"/>
        <v>1</v>
      </c>
      <c r="J113" s="301" t="str">
        <f t="shared" si="25"/>
        <v xml:space="preserve"> </v>
      </c>
      <c r="K113" s="128" t="str">
        <f t="shared" si="14"/>
        <v>NU</v>
      </c>
      <c r="L113" s="306" t="str">
        <f>IF('FEN 2016'!$A516&lt;&gt;0,'FEN 2016'!E516, " ")</f>
        <v xml:space="preserve">Construcția sistemului de canalizare și stației de epurare în s. Sociteni                          </v>
      </c>
      <c r="M113" s="308"/>
      <c r="N113" s="308"/>
      <c r="O113" s="308" t="s">
        <v>1344</v>
      </c>
      <c r="P113" s="308" t="s">
        <v>1344</v>
      </c>
      <c r="Q113" s="128" t="str">
        <f>IF('FEN 2016'!$A516&lt;&gt;0,'FEN 2016'!F516, " ")</f>
        <v>Primăria Sociteni, r. Ialoveni</v>
      </c>
      <c r="R113" s="298" t="s">
        <v>1452</v>
      </c>
      <c r="S113" s="298" t="s">
        <v>1390</v>
      </c>
      <c r="T113" s="298" t="s">
        <v>1334</v>
      </c>
      <c r="U113" s="298"/>
      <c r="V113" s="295">
        <f>IF('FEN 2016'!$A516&lt;&gt;0,'FEN 2016'!H516, " ")</f>
        <v>15724613</v>
      </c>
      <c r="W113" s="295">
        <f>IF('FEN 2016'!$A516&lt;&gt;0,'FEN 2016'!G516, " ")</f>
        <v>2358691.9500000002</v>
      </c>
      <c r="X113" s="296">
        <f t="shared" si="15"/>
        <v>0.15000000000000002</v>
      </c>
      <c r="Y113" s="295">
        <f>IF('FEN 2016'!$A516&lt;&gt;0,'FEN 2016'!I516, " ")</f>
        <v>7500000</v>
      </c>
      <c r="Z113" s="296">
        <f t="shared" si="16"/>
        <v>0.47695927397386506</v>
      </c>
      <c r="AA113" s="295">
        <f>IF('FEN 2016'!$A516&lt;&gt;0,'FEN 2016'!J516, " ")</f>
        <v>4700000</v>
      </c>
      <c r="AB113" s="296">
        <f t="shared" si="17"/>
        <v>0.29889447835695543</v>
      </c>
      <c r="AC113" s="295">
        <f>IF('FEN 2016'!$A516&lt;&gt;0,'FEN 2016'!K516, " ")</f>
        <v>2800000</v>
      </c>
      <c r="AD113" s="296">
        <f t="shared" si="18"/>
        <v>0.1780647956169096</v>
      </c>
      <c r="AE113" s="295">
        <f>IF('FEN 2016'!$A516&lt;&gt;0,'FEN 2016'!L516, " ")</f>
        <v>8224613</v>
      </c>
      <c r="AF113" s="296">
        <f t="shared" si="19"/>
        <v>0.52304072602613494</v>
      </c>
      <c r="AG113" s="296">
        <f t="shared" si="20"/>
        <v>0.44889447835695545</v>
      </c>
      <c r="AH113" s="314" t="s">
        <v>1343</v>
      </c>
      <c r="AI113" s="305"/>
      <c r="AJ113" s="305"/>
      <c r="AK113" s="305"/>
      <c r="AL113" s="305"/>
      <c r="AM113" s="305"/>
      <c r="AN113" s="305"/>
      <c r="AO113" s="305"/>
      <c r="AP113" s="128"/>
      <c r="AQ113" s="128"/>
      <c r="AR113" s="128"/>
      <c r="AS113" s="128"/>
      <c r="AT113" s="128"/>
      <c r="AU113" s="128"/>
      <c r="AV113" s="128"/>
      <c r="AW113" s="128"/>
      <c r="AX113" s="128"/>
      <c r="AY113" s="128"/>
    </row>
    <row r="114" spans="1:51" ht="13.15" customHeight="1">
      <c r="A114" s="128">
        <v>112</v>
      </c>
      <c r="B114" s="128">
        <f>IF('FEN 2016'!$A523&lt;&gt;0,'FEN 2016'!B523, " ")</f>
        <v>2015</v>
      </c>
      <c r="C114" s="128">
        <f>IF('FEN 2016'!$A523&lt;&gt;0,'FEN 2016'!C523, " ")</f>
        <v>2016</v>
      </c>
      <c r="D114" s="301" t="str">
        <f t="shared" si="25"/>
        <v xml:space="preserve"> </v>
      </c>
      <c r="E114" s="301" t="str">
        <f t="shared" si="25"/>
        <v xml:space="preserve"> </v>
      </c>
      <c r="F114" s="301" t="str">
        <f t="shared" si="25"/>
        <v xml:space="preserve"> </v>
      </c>
      <c r="G114" s="301" t="str">
        <f t="shared" si="25"/>
        <v xml:space="preserve"> </v>
      </c>
      <c r="H114" s="301" t="str">
        <f t="shared" si="25"/>
        <v>1</v>
      </c>
      <c r="I114" s="301" t="str">
        <f t="shared" si="25"/>
        <v>1</v>
      </c>
      <c r="J114" s="301" t="str">
        <f t="shared" si="25"/>
        <v xml:space="preserve"> </v>
      </c>
      <c r="K114" s="128" t="str">
        <f t="shared" si="14"/>
        <v>NU</v>
      </c>
      <c r="L114" s="306" t="str">
        <f>IF('FEN 2016'!$A523&lt;&gt;0,'FEN 2016'!E523, " ")</f>
        <v xml:space="preserve">Construcţia apeductului pentru aprovizionarea cu apă a s. Slobozia </v>
      </c>
      <c r="M114" s="308"/>
      <c r="N114" s="308" t="s">
        <v>1344</v>
      </c>
      <c r="O114" s="306"/>
      <c r="P114" s="306"/>
      <c r="Q114" s="128" t="str">
        <f>IF('FEN 2016'!$A523&lt;&gt;0,'FEN 2016'!F523, " ")</f>
        <v>Primăria s. Slobozia, r. Ştefan Vodă</v>
      </c>
      <c r="R114" s="298" t="s">
        <v>1480</v>
      </c>
      <c r="S114" s="298" t="s">
        <v>1399</v>
      </c>
      <c r="T114" s="298" t="s">
        <v>1352</v>
      </c>
      <c r="U114" s="298"/>
      <c r="V114" s="295">
        <f>IF('FEN 2016'!$A523&lt;&gt;0,'FEN 2016'!H523, " ")</f>
        <v>11454469</v>
      </c>
      <c r="W114" s="295">
        <f>IF('FEN 2016'!$A523&lt;&gt;0,'FEN 2016'!G523, " ")</f>
        <v>1718170.35</v>
      </c>
      <c r="X114" s="296">
        <f t="shared" si="15"/>
        <v>0.15</v>
      </c>
      <c r="Y114" s="295">
        <f>IF('FEN 2016'!$A523&lt;&gt;0,'FEN 2016'!I523, " ")</f>
        <v>4500000</v>
      </c>
      <c r="Z114" s="296">
        <f t="shared" si="16"/>
        <v>0.39285976504017778</v>
      </c>
      <c r="AA114" s="295">
        <f>IF('FEN 2016'!$A523&lt;&gt;0,'FEN 2016'!J523, " ")</f>
        <v>1886095.7</v>
      </c>
      <c r="AB114" s="296">
        <f t="shared" si="17"/>
        <v>0.1646602474545088</v>
      </c>
      <c r="AC114" s="295">
        <f>IF('FEN 2016'!$A523&lt;&gt;0,'FEN 2016'!K523, " ")</f>
        <v>2613904.2999999998</v>
      </c>
      <c r="AD114" s="296">
        <f t="shared" si="18"/>
        <v>0.22819951758566895</v>
      </c>
      <c r="AE114" s="295">
        <f>IF('FEN 2016'!$A523&lt;&gt;0,'FEN 2016'!L523, " ")</f>
        <v>6954469</v>
      </c>
      <c r="AF114" s="296">
        <f t="shared" si="19"/>
        <v>0.60714023495982228</v>
      </c>
      <c r="AG114" s="296">
        <f t="shared" si="20"/>
        <v>0.31466024745450877</v>
      </c>
      <c r="AH114" s="314" t="s">
        <v>1343</v>
      </c>
      <c r="AI114" s="305"/>
      <c r="AJ114" s="305"/>
      <c r="AK114" s="305"/>
      <c r="AL114" s="305"/>
      <c r="AM114" s="305"/>
      <c r="AN114" s="305"/>
      <c r="AO114" s="305"/>
      <c r="AP114" s="128"/>
      <c r="AQ114" s="128"/>
      <c r="AR114" s="128"/>
      <c r="AS114" s="128"/>
      <c r="AT114" s="128"/>
      <c r="AU114" s="128"/>
      <c r="AV114" s="128"/>
      <c r="AW114" s="128"/>
      <c r="AX114" s="128"/>
      <c r="AY114" s="128"/>
    </row>
    <row r="115" spans="1:51" ht="13.15" customHeight="1">
      <c r="A115" s="128">
        <v>113</v>
      </c>
      <c r="B115" s="128">
        <f>IF('FEN 2016'!$A528&lt;&gt;0,'FEN 2016'!B528, " ")</f>
        <v>2013</v>
      </c>
      <c r="C115" s="128">
        <f>IF('FEN 2016'!$A528&lt;&gt;0,'FEN 2016'!C528, " ")</f>
        <v>2016</v>
      </c>
      <c r="D115" s="301" t="str">
        <f t="shared" si="25"/>
        <v xml:space="preserve"> </v>
      </c>
      <c r="E115" s="301" t="str">
        <f t="shared" si="25"/>
        <v xml:space="preserve"> </v>
      </c>
      <c r="F115" s="301" t="str">
        <f t="shared" si="25"/>
        <v>1</v>
      </c>
      <c r="G115" s="301" t="str">
        <f t="shared" si="25"/>
        <v>1</v>
      </c>
      <c r="H115" s="301" t="str">
        <f t="shared" si="25"/>
        <v>1</v>
      </c>
      <c r="I115" s="301" t="str">
        <f t="shared" si="25"/>
        <v>1</v>
      </c>
      <c r="J115" s="301" t="str">
        <f t="shared" si="25"/>
        <v xml:space="preserve"> </v>
      </c>
      <c r="K115" s="128" t="str">
        <f t="shared" si="14"/>
        <v>NU</v>
      </c>
      <c r="L115" s="306" t="str">
        <f>IF('FEN 2016'!$A528&lt;&gt;0,'FEN 2016'!E528, " ")</f>
        <v xml:space="preserve">Alimentarea cu apă a s. Rediul Mare , r. Dondușeni </v>
      </c>
      <c r="M115" s="308"/>
      <c r="N115" s="308" t="s">
        <v>1344</v>
      </c>
      <c r="O115" s="306"/>
      <c r="P115" s="306"/>
      <c r="Q115" s="128" t="str">
        <f>IF('FEN 2016'!$A528&lt;&gt;0,'FEN 2016'!F528, " ")</f>
        <v>Primăria Rediul Mare, r. Dondușeni</v>
      </c>
      <c r="R115" s="298" t="s">
        <v>1492</v>
      </c>
      <c r="S115" s="298" t="s">
        <v>1383</v>
      </c>
      <c r="T115" s="298" t="s">
        <v>1336</v>
      </c>
      <c r="U115" s="298" t="s">
        <v>1339</v>
      </c>
      <c r="V115" s="295">
        <f>IF('FEN 2016'!$A528&lt;&gt;0,'FEN 2016'!H528, " ")</f>
        <v>4985776</v>
      </c>
      <c r="W115" s="295">
        <f>IF('FEN 2016'!$A528&lt;&gt;0,'FEN 2016'!G528, " ")</f>
        <v>747866.4</v>
      </c>
      <c r="X115" s="296">
        <f t="shared" si="15"/>
        <v>0.15</v>
      </c>
      <c r="Y115" s="295">
        <f>IF('FEN 2016'!$A528&lt;&gt;0,'FEN 2016'!I528, " ")</f>
        <v>4500651</v>
      </c>
      <c r="Z115" s="296">
        <f t="shared" si="16"/>
        <v>0.90269819582749</v>
      </c>
      <c r="AA115" s="295">
        <f>IF('FEN 2016'!$A528&lt;&gt;0,'FEN 2016'!J528, " ")</f>
        <v>3615528.6199999996</v>
      </c>
      <c r="AB115" s="296">
        <f t="shared" si="17"/>
        <v>0.72516868387187861</v>
      </c>
      <c r="AC115" s="295">
        <f>IF('FEN 2016'!$A528&lt;&gt;0,'FEN 2016'!K528, " ")</f>
        <v>885122.38000000035</v>
      </c>
      <c r="AD115" s="296">
        <f t="shared" si="18"/>
        <v>0.1775295119556114</v>
      </c>
      <c r="AE115" s="295">
        <f>IF('FEN 2016'!$A528&lt;&gt;0,'FEN 2016'!L528, " ")</f>
        <v>485125</v>
      </c>
      <c r="AF115" s="296">
        <f t="shared" si="19"/>
        <v>9.7301804172509956E-2</v>
      </c>
      <c r="AG115" s="296">
        <f t="shared" si="20"/>
        <v>0.87516868387187863</v>
      </c>
      <c r="AH115" s="314" t="s">
        <v>1343</v>
      </c>
      <c r="AI115" s="305"/>
      <c r="AJ115" s="305"/>
      <c r="AK115" s="305"/>
      <c r="AL115" s="305"/>
      <c r="AM115" s="305"/>
      <c r="AN115" s="305"/>
      <c r="AO115" s="305"/>
      <c r="AP115" s="128"/>
      <c r="AQ115" s="128"/>
      <c r="AR115" s="128"/>
      <c r="AS115" s="128"/>
      <c r="AT115" s="128"/>
      <c r="AU115" s="128"/>
      <c r="AV115" s="128"/>
      <c r="AW115" s="128"/>
      <c r="AX115" s="128"/>
      <c r="AY115" s="128"/>
    </row>
    <row r="116" spans="1:51" ht="13.15" customHeight="1">
      <c r="A116" s="128">
        <v>114</v>
      </c>
      <c r="B116" s="128">
        <f>IF('FEN 2016'!$A535&lt;&gt;0,'FEN 2016'!B535, " ")</f>
        <v>2015</v>
      </c>
      <c r="C116" s="128">
        <f>IF('FEN 2016'!$A535&lt;&gt;0,'FEN 2016'!C535, " ")</f>
        <v>2016</v>
      </c>
      <c r="D116" s="301" t="str">
        <f t="shared" si="25"/>
        <v xml:space="preserve"> </v>
      </c>
      <c r="E116" s="301" t="str">
        <f t="shared" si="25"/>
        <v xml:space="preserve"> </v>
      </c>
      <c r="F116" s="301" t="str">
        <f t="shared" si="25"/>
        <v xml:space="preserve"> </v>
      </c>
      <c r="G116" s="301" t="str">
        <f t="shared" si="25"/>
        <v xml:space="preserve"> </v>
      </c>
      <c r="H116" s="301" t="str">
        <f t="shared" si="25"/>
        <v>1</v>
      </c>
      <c r="I116" s="301" t="str">
        <f t="shared" si="25"/>
        <v>1</v>
      </c>
      <c r="J116" s="301" t="str">
        <f t="shared" si="25"/>
        <v xml:space="preserve"> </v>
      </c>
      <c r="K116" s="128" t="str">
        <f t="shared" si="14"/>
        <v>NU</v>
      </c>
      <c r="L116" s="306" t="str">
        <f>IF('FEN 2016'!$A535&lt;&gt;0,'FEN 2016'!E535, " ")</f>
        <v xml:space="preserve">Alimentarea cu apă potabilă a satului Dominteni  </v>
      </c>
      <c r="M116" s="308"/>
      <c r="N116" s="308" t="s">
        <v>1344</v>
      </c>
      <c r="O116" s="306"/>
      <c r="P116" s="306"/>
      <c r="Q116" s="128" t="str">
        <f>IF('FEN 2016'!$A535&lt;&gt;0,'FEN 2016'!F535, " ")</f>
        <v>Primăria Dominteni, r. Drochia</v>
      </c>
      <c r="R116" s="298" t="s">
        <v>1438</v>
      </c>
      <c r="S116" s="298" t="s">
        <v>1384</v>
      </c>
      <c r="T116" s="298" t="s">
        <v>1336</v>
      </c>
      <c r="U116" s="298"/>
      <c r="V116" s="295">
        <f>IF('FEN 2016'!$A535&lt;&gt;0,'FEN 2016'!H535, " ")</f>
        <v>5160814</v>
      </c>
      <c r="W116" s="295">
        <f>IF('FEN 2016'!$A535&lt;&gt;0,'FEN 2016'!G535, " ")</f>
        <v>774122.1</v>
      </c>
      <c r="X116" s="296">
        <f t="shared" si="15"/>
        <v>0.15</v>
      </c>
      <c r="Y116" s="295">
        <f>IF('FEN 2016'!$A535&lt;&gt;0,'FEN 2016'!I535, " ")</f>
        <v>3000000</v>
      </c>
      <c r="Z116" s="296">
        <f t="shared" si="16"/>
        <v>0.58130364706032811</v>
      </c>
      <c r="AA116" s="295">
        <f>IF('FEN 2016'!$A535&lt;&gt;0,'FEN 2016'!J535, " ")</f>
        <v>1866248</v>
      </c>
      <c r="AB116" s="296">
        <f t="shared" si="17"/>
        <v>0.36161892290634773</v>
      </c>
      <c r="AC116" s="295">
        <f>IF('FEN 2016'!$A535&lt;&gt;0,'FEN 2016'!K535, " ")</f>
        <v>1133752</v>
      </c>
      <c r="AD116" s="296">
        <f t="shared" si="18"/>
        <v>0.21968472415398035</v>
      </c>
      <c r="AE116" s="295">
        <f>IF('FEN 2016'!$A535&lt;&gt;0,'FEN 2016'!L535, " ")</f>
        <v>2160814</v>
      </c>
      <c r="AF116" s="296">
        <f t="shared" si="19"/>
        <v>0.41869635293967195</v>
      </c>
      <c r="AG116" s="296">
        <f t="shared" si="20"/>
        <v>0.5116189229063477</v>
      </c>
      <c r="AH116" s="314" t="s">
        <v>1343</v>
      </c>
      <c r="AI116" s="305"/>
      <c r="AJ116" s="305"/>
      <c r="AK116" s="305"/>
      <c r="AL116" s="305"/>
      <c r="AM116" s="305"/>
      <c r="AN116" s="305"/>
      <c r="AO116" s="305"/>
      <c r="AP116" s="128"/>
      <c r="AQ116" s="128"/>
      <c r="AR116" s="128"/>
      <c r="AS116" s="128"/>
      <c r="AT116" s="128"/>
      <c r="AU116" s="128"/>
      <c r="AV116" s="128"/>
      <c r="AW116" s="128"/>
      <c r="AX116" s="128"/>
      <c r="AY116" s="128"/>
    </row>
    <row r="117" spans="1:51" ht="13.15" customHeight="1">
      <c r="A117" s="128">
        <v>115</v>
      </c>
      <c r="B117" s="128">
        <f>IF('FEN 2016'!$A540&lt;&gt;0,'FEN 2016'!B540, " ")</f>
        <v>2016</v>
      </c>
      <c r="C117" s="128">
        <f>IF('FEN 2016'!$A540&lt;&gt;0,'FEN 2016'!C540, " ")</f>
        <v>2016</v>
      </c>
      <c r="D117" s="301" t="str">
        <f t="shared" si="25"/>
        <v xml:space="preserve"> </v>
      </c>
      <c r="E117" s="301" t="str">
        <f t="shared" si="25"/>
        <v xml:space="preserve"> </v>
      </c>
      <c r="F117" s="301" t="str">
        <f t="shared" si="25"/>
        <v xml:space="preserve"> </v>
      </c>
      <c r="G117" s="301" t="str">
        <f t="shared" si="25"/>
        <v xml:space="preserve"> </v>
      </c>
      <c r="H117" s="301" t="str">
        <f t="shared" si="25"/>
        <v xml:space="preserve"> </v>
      </c>
      <c r="I117" s="301" t="str">
        <f t="shared" si="25"/>
        <v>1</v>
      </c>
      <c r="J117" s="301" t="str">
        <f t="shared" si="25"/>
        <v xml:space="preserve"> </v>
      </c>
      <c r="K117" s="128" t="str">
        <f t="shared" si="14"/>
        <v>NU</v>
      </c>
      <c r="L117" s="306" t="str">
        <f>IF('FEN 2016'!$A540&lt;&gt;0,'FEN 2016'!E540, " ")</f>
        <v xml:space="preserve">Construcţia reţelei de apeduct  în localităţile Risipeni şi Bocşa, construcţia staţiei de tratare a apei potabile , construcţia reţelei de canalizare  şi a staţiei de epurare a apelor uzate                                                               </v>
      </c>
      <c r="M117" s="308"/>
      <c r="N117" s="308" t="s">
        <v>1344</v>
      </c>
      <c r="O117" s="306"/>
      <c r="P117" s="306"/>
      <c r="Q117" s="128" t="str">
        <f>IF('FEN 2016'!$A540&lt;&gt;0,'FEN 2016'!F540, " ")</f>
        <v>Primăria com. Risipeni, r. Făleşti</v>
      </c>
      <c r="R117" s="298" t="s">
        <v>1445</v>
      </c>
      <c r="S117" s="298" t="s">
        <v>1387</v>
      </c>
      <c r="T117" s="298" t="s">
        <v>1336</v>
      </c>
      <c r="U117" s="298"/>
      <c r="V117" s="295">
        <f>IF('FEN 2016'!$A540&lt;&gt;0,'FEN 2016'!H540, " ")</f>
        <v>36260640</v>
      </c>
      <c r="W117" s="295">
        <f>IF('FEN 2016'!$A540&lt;&gt;0,'FEN 2016'!G540, " ")</f>
        <v>5439096</v>
      </c>
      <c r="X117" s="296">
        <f t="shared" si="15"/>
        <v>0.15</v>
      </c>
      <c r="Y117" s="295">
        <f>IF('FEN 2016'!$A540&lt;&gt;0,'FEN 2016'!I540, " ")</f>
        <v>1000000</v>
      </c>
      <c r="Z117" s="296">
        <f t="shared" si="16"/>
        <v>2.7578112245123087E-2</v>
      </c>
      <c r="AA117" s="295">
        <f>IF('FEN 2016'!$A540&lt;&gt;0,'FEN 2016'!J540, " ")</f>
        <v>0</v>
      </c>
      <c r="AB117" s="296">
        <f t="shared" si="17"/>
        <v>0</v>
      </c>
      <c r="AC117" s="295">
        <f>IF('FEN 2016'!$A540&lt;&gt;0,'FEN 2016'!K540, " ")</f>
        <v>1000000</v>
      </c>
      <c r="AD117" s="296">
        <f t="shared" si="18"/>
        <v>2.7578112245123087E-2</v>
      </c>
      <c r="AE117" s="295">
        <f>IF('FEN 2016'!$A540&lt;&gt;0,'FEN 2016'!L540, " ")</f>
        <v>35260640</v>
      </c>
      <c r="AF117" s="296">
        <f t="shared" si="19"/>
        <v>0.97242188775487692</v>
      </c>
      <c r="AG117" s="296">
        <f t="shared" si="20"/>
        <v>0.15</v>
      </c>
      <c r="AH117" s="314" t="s">
        <v>1343</v>
      </c>
      <c r="AI117" s="305"/>
      <c r="AJ117" s="305"/>
      <c r="AK117" s="305"/>
      <c r="AL117" s="305"/>
      <c r="AM117" s="305"/>
      <c r="AN117" s="305"/>
      <c r="AO117" s="305"/>
      <c r="AP117" s="128"/>
      <c r="AQ117" s="128"/>
      <c r="AR117" s="128"/>
      <c r="AS117" s="128"/>
      <c r="AT117" s="128"/>
      <c r="AU117" s="128"/>
      <c r="AV117" s="128"/>
      <c r="AW117" s="128"/>
      <c r="AX117" s="128"/>
      <c r="AY117" s="128"/>
    </row>
    <row r="118" spans="1:51" ht="13.15" customHeight="1">
      <c r="A118" s="128">
        <v>116</v>
      </c>
      <c r="B118" s="128">
        <f>IF('FEN 2016'!$A543&lt;&gt;0,'FEN 2016'!B543, " ")</f>
        <v>2016</v>
      </c>
      <c r="C118" s="128">
        <f>IF('FEN 2016'!$A543&lt;&gt;0,'FEN 2016'!C543, " ")</f>
        <v>2016</v>
      </c>
      <c r="D118" s="301" t="str">
        <f t="shared" si="25"/>
        <v xml:space="preserve"> </v>
      </c>
      <c r="E118" s="301" t="str">
        <f t="shared" si="25"/>
        <v xml:space="preserve"> </v>
      </c>
      <c r="F118" s="301" t="str">
        <f t="shared" si="25"/>
        <v xml:space="preserve"> </v>
      </c>
      <c r="G118" s="301" t="str">
        <f t="shared" si="25"/>
        <v xml:space="preserve"> </v>
      </c>
      <c r="H118" s="301" t="str">
        <f t="shared" si="25"/>
        <v xml:space="preserve"> </v>
      </c>
      <c r="I118" s="301" t="str">
        <f t="shared" si="25"/>
        <v>1</v>
      </c>
      <c r="J118" s="301" t="str">
        <f t="shared" si="25"/>
        <v xml:space="preserve"> </v>
      </c>
      <c r="K118" s="128" t="str">
        <f t="shared" si="14"/>
        <v>NU</v>
      </c>
      <c r="L118" s="306" t="str">
        <f>IF('FEN 2016'!$A543&lt;&gt;0,'FEN 2016'!E543, " ")</f>
        <v xml:space="preserve">Construcția rețelelor de apeduct și canalizare în s. Rădulenii Vechi și conectarea la conducta Bălți- Soroca                                                    </v>
      </c>
      <c r="M118" s="308"/>
      <c r="N118" s="308" t="s">
        <v>1344</v>
      </c>
      <c r="O118" s="308" t="s">
        <v>1344</v>
      </c>
      <c r="P118" s="306"/>
      <c r="Q118" s="128" t="str">
        <f>IF('FEN 2016'!$A543&lt;&gt;0,'FEN 2016'!F543, " ")</f>
        <v xml:space="preserve">Primăria Rădulenii Vechi, r. Florești </v>
      </c>
      <c r="R118" s="298" t="s">
        <v>1559</v>
      </c>
      <c r="S118" s="298" t="s">
        <v>1388</v>
      </c>
      <c r="T118" s="298" t="s">
        <v>1336</v>
      </c>
      <c r="U118" s="298" t="s">
        <v>1339</v>
      </c>
      <c r="V118" s="295">
        <f>IF('FEN 2016'!$A543&lt;&gt;0,'FEN 2016'!H543, " ")</f>
        <v>11562343</v>
      </c>
      <c r="W118" s="295">
        <f>IF('FEN 2016'!$A543&lt;&gt;0,'FEN 2016'!G543, " ")</f>
        <v>1734351.45</v>
      </c>
      <c r="X118" s="296">
        <f t="shared" si="15"/>
        <v>0.15</v>
      </c>
      <c r="Y118" s="295">
        <f>IF('FEN 2016'!$A543&lt;&gt;0,'FEN 2016'!I543, " ")</f>
        <v>1000000</v>
      </c>
      <c r="Z118" s="296">
        <f t="shared" si="16"/>
        <v>8.6487660848670544E-2</v>
      </c>
      <c r="AA118" s="295">
        <f>IF('FEN 2016'!$A543&lt;&gt;0,'FEN 2016'!J543, " ")</f>
        <v>100000</v>
      </c>
      <c r="AB118" s="296">
        <f t="shared" si="17"/>
        <v>8.6487660848670548E-3</v>
      </c>
      <c r="AC118" s="295">
        <f>IF('FEN 2016'!$A543&lt;&gt;0,'FEN 2016'!K543, " ")</f>
        <v>900000</v>
      </c>
      <c r="AD118" s="296">
        <f t="shared" si="18"/>
        <v>7.7838894763803498E-2</v>
      </c>
      <c r="AE118" s="295">
        <f>IF('FEN 2016'!$A543&lt;&gt;0,'FEN 2016'!L543, " ")</f>
        <v>10562343</v>
      </c>
      <c r="AF118" s="296">
        <f t="shared" si="19"/>
        <v>0.91351233915132946</v>
      </c>
      <c r="AG118" s="296">
        <f t="shared" si="20"/>
        <v>0.15864876608486705</v>
      </c>
      <c r="AH118" s="314" t="s">
        <v>1343</v>
      </c>
      <c r="AI118" s="305"/>
      <c r="AJ118" s="305"/>
      <c r="AK118" s="305"/>
      <c r="AL118" s="305"/>
      <c r="AM118" s="305"/>
      <c r="AN118" s="305"/>
      <c r="AO118" s="305"/>
      <c r="AP118" s="128"/>
      <c r="AQ118" s="128"/>
      <c r="AR118" s="128"/>
      <c r="AS118" s="128"/>
      <c r="AT118" s="128"/>
      <c r="AU118" s="128"/>
      <c r="AV118" s="128"/>
      <c r="AW118" s="128"/>
      <c r="AX118" s="128"/>
      <c r="AY118" s="128"/>
    </row>
    <row r="119" spans="1:51" ht="13.15" customHeight="1">
      <c r="A119" s="128">
        <v>117</v>
      </c>
      <c r="B119" s="128">
        <f>IF('FEN 2016'!$A546&lt;&gt;0,'FEN 2016'!B546, " ")</f>
        <v>2016</v>
      </c>
      <c r="C119" s="128">
        <f>IF('FEN 2016'!$A546&lt;&gt;0,'FEN 2016'!C546, " ")</f>
        <v>2016</v>
      </c>
      <c r="D119" s="301" t="str">
        <f t="shared" si="25"/>
        <v xml:space="preserve"> </v>
      </c>
      <c r="E119" s="301" t="str">
        <f t="shared" si="25"/>
        <v xml:space="preserve"> </v>
      </c>
      <c r="F119" s="301" t="str">
        <f t="shared" si="25"/>
        <v xml:space="preserve"> </v>
      </c>
      <c r="G119" s="301" t="str">
        <f t="shared" si="25"/>
        <v xml:space="preserve"> </v>
      </c>
      <c r="H119" s="301" t="str">
        <f t="shared" si="25"/>
        <v xml:space="preserve"> </v>
      </c>
      <c r="I119" s="301" t="str">
        <f t="shared" si="25"/>
        <v>1</v>
      </c>
      <c r="J119" s="301" t="str">
        <f t="shared" si="25"/>
        <v xml:space="preserve"> </v>
      </c>
      <c r="K119" s="128" t="str">
        <f t="shared" si="14"/>
        <v>NU</v>
      </c>
      <c r="L119" s="306" t="str">
        <f>IF('FEN 2016'!$A546&lt;&gt;0,'FEN 2016'!E546, " ")</f>
        <v xml:space="preserve">Construcţia reţelei de canalizare a 3 staţii de pompare şi a staţiei de epurare din s. Iordanovca, r. Basarabeasca                                             </v>
      </c>
      <c r="M119" s="308"/>
      <c r="N119" s="308"/>
      <c r="O119" s="308" t="s">
        <v>1344</v>
      </c>
      <c r="P119" s="308" t="s">
        <v>1344</v>
      </c>
      <c r="Q119" s="128" t="str">
        <f>IF('FEN 2016'!$A546&lt;&gt;0,'FEN 2016'!F546, " ")</f>
        <v>Primăria s. Iordanovca, r. Basarabeasca</v>
      </c>
      <c r="R119" s="298" t="s">
        <v>1412</v>
      </c>
      <c r="S119" s="298" t="s">
        <v>1332</v>
      </c>
      <c r="T119" s="298" t="s">
        <v>1352</v>
      </c>
      <c r="U119" s="298"/>
      <c r="V119" s="295">
        <f>IF('FEN 2016'!$A546&lt;&gt;0,'FEN 2016'!H546, " ")</f>
        <v>14582032</v>
      </c>
      <c r="W119" s="295">
        <f>IF('FEN 2016'!$A546&lt;&gt;0,'FEN 2016'!G546, " ")</f>
        <v>2187304.7999999998</v>
      </c>
      <c r="X119" s="296">
        <f t="shared" si="15"/>
        <v>0.15</v>
      </c>
      <c r="Y119" s="295">
        <f>IF('FEN 2016'!$A546&lt;&gt;0,'FEN 2016'!I546, " ")</f>
        <v>1000000</v>
      </c>
      <c r="Z119" s="296">
        <f t="shared" si="16"/>
        <v>6.8577548039943953E-2</v>
      </c>
      <c r="AA119" s="295">
        <f>IF('FEN 2016'!$A546&lt;&gt;0,'FEN 2016'!J546, " ")</f>
        <v>0</v>
      </c>
      <c r="AB119" s="296">
        <f t="shared" si="17"/>
        <v>0</v>
      </c>
      <c r="AC119" s="295">
        <f>IF('FEN 2016'!$A546&lt;&gt;0,'FEN 2016'!K546, " ")</f>
        <v>1000000</v>
      </c>
      <c r="AD119" s="296">
        <f t="shared" si="18"/>
        <v>6.8577548039943953E-2</v>
      </c>
      <c r="AE119" s="295">
        <f>IF('FEN 2016'!$A546&lt;&gt;0,'FEN 2016'!L546, " ")</f>
        <v>13582032</v>
      </c>
      <c r="AF119" s="296">
        <f t="shared" si="19"/>
        <v>0.93142245196005602</v>
      </c>
      <c r="AG119" s="296">
        <f t="shared" si="20"/>
        <v>0.15</v>
      </c>
      <c r="AH119" s="314" t="s">
        <v>1343</v>
      </c>
      <c r="AI119" s="305"/>
      <c r="AJ119" s="305"/>
      <c r="AK119" s="305"/>
      <c r="AL119" s="305"/>
      <c r="AM119" s="305"/>
      <c r="AN119" s="305"/>
      <c r="AO119" s="305"/>
      <c r="AP119" s="128"/>
      <c r="AQ119" s="128"/>
      <c r="AR119" s="128"/>
      <c r="AS119" s="128"/>
      <c r="AT119" s="128"/>
      <c r="AU119" s="128"/>
      <c r="AV119" s="128"/>
      <c r="AW119" s="128"/>
      <c r="AX119" s="128"/>
      <c r="AY119" s="128"/>
    </row>
    <row r="120" spans="1:51" ht="13.15" customHeight="1">
      <c r="A120" s="128">
        <v>118</v>
      </c>
      <c r="B120" s="128">
        <f>IF('FEN 2016'!$A549&lt;&gt;0,'FEN 2016'!B549, " ")</f>
        <v>2016</v>
      </c>
      <c r="C120" s="128">
        <f>IF('FEN 2016'!$A549&lt;&gt;0,'FEN 2016'!C549, " ")</f>
        <v>2016</v>
      </c>
      <c r="D120" s="301" t="str">
        <f t="shared" si="25"/>
        <v xml:space="preserve"> </v>
      </c>
      <c r="E120" s="301" t="str">
        <f t="shared" si="25"/>
        <v xml:space="preserve"> </v>
      </c>
      <c r="F120" s="301" t="str">
        <f t="shared" si="25"/>
        <v xml:space="preserve"> </v>
      </c>
      <c r="G120" s="301" t="str">
        <f t="shared" si="25"/>
        <v xml:space="preserve"> </v>
      </c>
      <c r="H120" s="301" t="str">
        <f t="shared" si="25"/>
        <v xml:space="preserve"> </v>
      </c>
      <c r="I120" s="301" t="str">
        <f t="shared" si="25"/>
        <v>1</v>
      </c>
      <c r="J120" s="301" t="str">
        <f t="shared" si="25"/>
        <v xml:space="preserve"> </v>
      </c>
      <c r="K120" s="128" t="str">
        <f t="shared" si="14"/>
        <v>NU</v>
      </c>
      <c r="L120" s="306" t="str">
        <f>IF('FEN 2016'!$A549&lt;&gt;0,'FEN 2016'!E549, " ")</f>
        <v xml:space="preserve">Construcţia reţelelor de canalizare cu scurgere gravitaţională şi a staţiilor intermediare de pompare a apelor menagere, în sector Albeni (nr. 3), sector Bozu (nr. 4) şi sector Huţuleuca (nr.5) or. Ialoveni                                                 </v>
      </c>
      <c r="M120" s="308"/>
      <c r="N120" s="308"/>
      <c r="O120" s="308" t="s">
        <v>1344</v>
      </c>
      <c r="P120" s="306"/>
      <c r="Q120" s="128" t="str">
        <f>IF('FEN 2016'!$A549&lt;&gt;0,'FEN 2016'!F549, " ")</f>
        <v>Primăria or. Ialoveni</v>
      </c>
      <c r="R120" s="298" t="s">
        <v>1390</v>
      </c>
      <c r="S120" s="298" t="s">
        <v>1390</v>
      </c>
      <c r="T120" s="298" t="s">
        <v>1334</v>
      </c>
      <c r="U120" s="298"/>
      <c r="V120" s="295">
        <f>IF('FEN 2016'!$A549&lt;&gt;0,'FEN 2016'!H549, " ")</f>
        <v>18150822</v>
      </c>
      <c r="W120" s="295">
        <f>IF('FEN 2016'!$A549&lt;&gt;0,'FEN 2016'!G549, " ")</f>
        <v>2722623.3</v>
      </c>
      <c r="X120" s="296">
        <f t="shared" si="15"/>
        <v>0.15</v>
      </c>
      <c r="Y120" s="295">
        <f>IF('FEN 2016'!$A549&lt;&gt;0,'FEN 2016'!I549, " ")</f>
        <v>1000000</v>
      </c>
      <c r="Z120" s="296">
        <f t="shared" si="16"/>
        <v>5.5093923569962837E-2</v>
      </c>
      <c r="AA120" s="295">
        <f>IF('FEN 2016'!$A549&lt;&gt;0,'FEN 2016'!J549, " ")</f>
        <v>0</v>
      </c>
      <c r="AB120" s="296">
        <f t="shared" si="17"/>
        <v>0</v>
      </c>
      <c r="AC120" s="295">
        <f>IF('FEN 2016'!$A549&lt;&gt;0,'FEN 2016'!K549, " ")</f>
        <v>1000000</v>
      </c>
      <c r="AD120" s="296">
        <f t="shared" si="18"/>
        <v>5.5093923569962837E-2</v>
      </c>
      <c r="AE120" s="295">
        <f>IF('FEN 2016'!$A549&lt;&gt;0,'FEN 2016'!L549, " ")</f>
        <v>17150822</v>
      </c>
      <c r="AF120" s="296">
        <f t="shared" si="19"/>
        <v>0.94490607643003721</v>
      </c>
      <c r="AG120" s="296">
        <f t="shared" si="20"/>
        <v>0.15</v>
      </c>
      <c r="AH120" s="314" t="s">
        <v>1343</v>
      </c>
      <c r="AI120" s="305"/>
      <c r="AJ120" s="305"/>
      <c r="AK120" s="305"/>
      <c r="AL120" s="305"/>
      <c r="AM120" s="305"/>
      <c r="AN120" s="305"/>
      <c r="AO120" s="305"/>
      <c r="AP120" s="128"/>
      <c r="AQ120" s="128"/>
      <c r="AR120" s="128"/>
      <c r="AS120" s="128"/>
      <c r="AT120" s="128"/>
      <c r="AU120" s="128"/>
      <c r="AV120" s="128"/>
      <c r="AW120" s="128"/>
      <c r="AX120" s="128"/>
      <c r="AY120" s="128"/>
    </row>
    <row r="121" spans="1:51" ht="13.15" customHeight="1">
      <c r="A121" s="128">
        <v>119</v>
      </c>
      <c r="B121" s="128">
        <f>IF('FEN 2016'!$A552&lt;&gt;0,'FEN 2016'!B552, " ")</f>
        <v>2016</v>
      </c>
      <c r="C121" s="128">
        <f>IF('FEN 2016'!$A552&lt;&gt;0,'FEN 2016'!C552, " ")</f>
        <v>2016</v>
      </c>
      <c r="D121" s="301" t="str">
        <f t="shared" si="25"/>
        <v xml:space="preserve"> </v>
      </c>
      <c r="E121" s="301" t="str">
        <f t="shared" si="25"/>
        <v xml:space="preserve"> </v>
      </c>
      <c r="F121" s="301" t="str">
        <f t="shared" si="25"/>
        <v xml:space="preserve"> </v>
      </c>
      <c r="G121" s="301" t="str">
        <f t="shared" si="25"/>
        <v xml:space="preserve"> </v>
      </c>
      <c r="H121" s="301" t="str">
        <f t="shared" si="25"/>
        <v xml:space="preserve"> </v>
      </c>
      <c r="I121" s="301" t="str">
        <f t="shared" si="25"/>
        <v>1</v>
      </c>
      <c r="J121" s="301" t="str">
        <f t="shared" si="25"/>
        <v xml:space="preserve"> </v>
      </c>
      <c r="K121" s="128" t="str">
        <f t="shared" si="14"/>
        <v>NU</v>
      </c>
      <c r="L121" s="306" t="str">
        <f>IF('FEN 2016'!$A552&lt;&gt;0,'FEN 2016'!E552, " ")</f>
        <v xml:space="preserve">Construcţia reţelelor de canalizare și stație de epurare în s.Peresecina, r. Orhei                                                                </v>
      </c>
      <c r="M121" s="308"/>
      <c r="N121" s="308"/>
      <c r="O121" s="308" t="s">
        <v>1344</v>
      </c>
      <c r="P121" s="308" t="s">
        <v>1344</v>
      </c>
      <c r="Q121" s="128" t="str">
        <f>IF('FEN 2016'!$A552&lt;&gt;0,'FEN 2016'!F552, " ")</f>
        <v>Primăria Peresecina, r. Orhei</v>
      </c>
      <c r="R121" s="298" t="s">
        <v>1463</v>
      </c>
      <c r="S121" s="298" t="s">
        <v>1393</v>
      </c>
      <c r="T121" s="298" t="s">
        <v>1334</v>
      </c>
      <c r="U121" s="298" t="s">
        <v>1339</v>
      </c>
      <c r="V121" s="295">
        <f>IF('FEN 2016'!$A552&lt;&gt;0,'FEN 2016'!H552, " ")</f>
        <v>25178710</v>
      </c>
      <c r="W121" s="295">
        <f>IF('FEN 2016'!$A552&lt;&gt;0,'FEN 2016'!G552, " ")</f>
        <v>3776806.5</v>
      </c>
      <c r="X121" s="296">
        <f t="shared" si="15"/>
        <v>0.15</v>
      </c>
      <c r="Y121" s="295">
        <f>IF('FEN 2016'!$A552&lt;&gt;0,'FEN 2016'!I552, " ")</f>
        <v>1000000</v>
      </c>
      <c r="Z121" s="296">
        <f t="shared" si="16"/>
        <v>3.971609347738625E-2</v>
      </c>
      <c r="AA121" s="295">
        <f>IF('FEN 2016'!$A552&lt;&gt;0,'FEN 2016'!J552, " ")</f>
        <v>0</v>
      </c>
      <c r="AB121" s="296">
        <f t="shared" si="17"/>
        <v>0</v>
      </c>
      <c r="AC121" s="295">
        <f>IF('FEN 2016'!$A552&lt;&gt;0,'FEN 2016'!K552, " ")</f>
        <v>1000000</v>
      </c>
      <c r="AD121" s="296">
        <f t="shared" si="18"/>
        <v>3.971609347738625E-2</v>
      </c>
      <c r="AE121" s="295">
        <f>IF('FEN 2016'!$A552&lt;&gt;0,'FEN 2016'!L552, " ")</f>
        <v>24178710</v>
      </c>
      <c r="AF121" s="296">
        <f t="shared" si="19"/>
        <v>0.96028390652261375</v>
      </c>
      <c r="AG121" s="296">
        <f t="shared" si="20"/>
        <v>0.15</v>
      </c>
      <c r="AH121" s="314" t="s">
        <v>1343</v>
      </c>
      <c r="AI121" s="305"/>
      <c r="AJ121" s="305"/>
      <c r="AK121" s="305"/>
      <c r="AL121" s="305"/>
      <c r="AM121" s="305"/>
      <c r="AN121" s="305"/>
      <c r="AO121" s="305"/>
      <c r="AP121" s="128"/>
      <c r="AQ121" s="128"/>
      <c r="AR121" s="128"/>
      <c r="AS121" s="128"/>
      <c r="AT121" s="128"/>
      <c r="AU121" s="128"/>
      <c r="AV121" s="128"/>
      <c r="AW121" s="128"/>
      <c r="AX121" s="128"/>
      <c r="AY121" s="128"/>
    </row>
    <row r="122" spans="1:51" ht="13.15" customHeight="1">
      <c r="A122" s="128">
        <v>120</v>
      </c>
      <c r="B122" s="128">
        <f>IF('FEN 2016'!$A555&lt;&gt;0,'FEN 2016'!B555, " ")</f>
        <v>2016</v>
      </c>
      <c r="C122" s="128">
        <f>IF('FEN 2016'!$A555&lt;&gt;0,'FEN 2016'!C555, " ")</f>
        <v>2016</v>
      </c>
      <c r="D122" s="301" t="str">
        <f t="shared" si="25"/>
        <v xml:space="preserve"> </v>
      </c>
      <c r="E122" s="301" t="str">
        <f t="shared" si="25"/>
        <v xml:space="preserve"> </v>
      </c>
      <c r="F122" s="301" t="str">
        <f t="shared" si="25"/>
        <v xml:space="preserve"> </v>
      </c>
      <c r="G122" s="301" t="str">
        <f t="shared" si="25"/>
        <v xml:space="preserve"> </v>
      </c>
      <c r="H122" s="301" t="str">
        <f t="shared" si="25"/>
        <v xml:space="preserve"> </v>
      </c>
      <c r="I122" s="301" t="str">
        <f t="shared" si="25"/>
        <v>1</v>
      </c>
      <c r="J122" s="301" t="str">
        <f t="shared" si="25"/>
        <v xml:space="preserve"> </v>
      </c>
      <c r="K122" s="128" t="str">
        <f t="shared" si="14"/>
        <v>NU</v>
      </c>
      <c r="L122" s="306" t="str">
        <f>IF('FEN 2016'!$A555&lt;&gt;0,'FEN 2016'!E555, " ")</f>
        <v xml:space="preserve">Alimentarea cu apă a s. Hînceşti, r. Făleşti                                                          </v>
      </c>
      <c r="M122" s="308"/>
      <c r="N122" s="308" t="s">
        <v>1344</v>
      </c>
      <c r="O122" s="306"/>
      <c r="P122" s="306"/>
      <c r="Q122" s="128" t="str">
        <f>IF('FEN 2016'!$A555&lt;&gt;0,'FEN 2016'!F555, " ")</f>
        <v>Primăria Hînceşti, r. Făleşti</v>
      </c>
      <c r="R122" s="298" t="s">
        <v>1337</v>
      </c>
      <c r="S122" s="298" t="s">
        <v>1387</v>
      </c>
      <c r="T122" s="298" t="s">
        <v>1336</v>
      </c>
      <c r="U122" s="298"/>
      <c r="V122" s="295">
        <f>IF('FEN 2016'!$A555&lt;&gt;0,'FEN 2016'!H555, " ")</f>
        <v>2728360</v>
      </c>
      <c r="W122" s="295">
        <f>IF('FEN 2016'!$A555&lt;&gt;0,'FEN 2016'!G555, " ")</f>
        <v>409254</v>
      </c>
      <c r="X122" s="296">
        <f t="shared" si="15"/>
        <v>0.15</v>
      </c>
      <c r="Y122" s="295">
        <f>IF('FEN 2016'!$A555&lt;&gt;0,'FEN 2016'!I555, " ")</f>
        <v>1000000</v>
      </c>
      <c r="Z122" s="296">
        <f t="shared" si="16"/>
        <v>0.36652054714187277</v>
      </c>
      <c r="AA122" s="295">
        <f>IF('FEN 2016'!$A555&lt;&gt;0,'FEN 2016'!J555, " ")</f>
        <v>0</v>
      </c>
      <c r="AB122" s="296">
        <f t="shared" si="17"/>
        <v>0</v>
      </c>
      <c r="AC122" s="295">
        <f>IF('FEN 2016'!$A555&lt;&gt;0,'FEN 2016'!K555, " ")</f>
        <v>1000000</v>
      </c>
      <c r="AD122" s="296">
        <f t="shared" si="18"/>
        <v>0.36652054714187277</v>
      </c>
      <c r="AE122" s="295">
        <f>IF('FEN 2016'!$A555&lt;&gt;0,'FEN 2016'!L555, " ")</f>
        <v>1728360</v>
      </c>
      <c r="AF122" s="296">
        <f t="shared" si="19"/>
        <v>0.63347945285812723</v>
      </c>
      <c r="AG122" s="296">
        <f t="shared" si="20"/>
        <v>0.15</v>
      </c>
      <c r="AH122" s="314" t="s">
        <v>1343</v>
      </c>
      <c r="AI122" s="305"/>
      <c r="AJ122" s="305"/>
      <c r="AK122" s="305"/>
      <c r="AL122" s="305"/>
      <c r="AM122" s="305"/>
      <c r="AN122" s="305"/>
      <c r="AO122" s="305"/>
      <c r="AP122" s="128"/>
      <c r="AQ122" s="128"/>
      <c r="AR122" s="128"/>
      <c r="AS122" s="128"/>
      <c r="AT122" s="128"/>
      <c r="AU122" s="128"/>
      <c r="AV122" s="128"/>
      <c r="AW122" s="128"/>
      <c r="AX122" s="128"/>
      <c r="AY122" s="128"/>
    </row>
    <row r="123" spans="1:51" ht="13.15" customHeight="1">
      <c r="A123" s="128">
        <v>121</v>
      </c>
      <c r="B123" s="128">
        <f>IF('FEN 2016'!$A558&lt;&gt;0,'FEN 2016'!B558, " ")</f>
        <v>2016</v>
      </c>
      <c r="C123" s="128">
        <f>IF('FEN 2016'!$A558&lt;&gt;0,'FEN 2016'!C558, " ")</f>
        <v>2016</v>
      </c>
      <c r="D123" s="301" t="str">
        <f t="shared" ref="D123:J132" si="26">IF(AND($B123&gt;=D$2-$C123+$B123,$C123&lt;=D$2+$C123-$B123),"1"," ")</f>
        <v xml:space="preserve"> </v>
      </c>
      <c r="E123" s="301" t="str">
        <f t="shared" si="26"/>
        <v xml:space="preserve"> </v>
      </c>
      <c r="F123" s="301" t="str">
        <f t="shared" si="26"/>
        <v xml:space="preserve"> </v>
      </c>
      <c r="G123" s="301" t="str">
        <f t="shared" si="26"/>
        <v xml:space="preserve"> </v>
      </c>
      <c r="H123" s="301" t="str">
        <f t="shared" si="26"/>
        <v xml:space="preserve"> </v>
      </c>
      <c r="I123" s="301" t="str">
        <f t="shared" si="26"/>
        <v>1</v>
      </c>
      <c r="J123" s="301" t="str">
        <f t="shared" si="26"/>
        <v xml:space="preserve"> </v>
      </c>
      <c r="K123" s="128" t="str">
        <f t="shared" si="14"/>
        <v>NU</v>
      </c>
      <c r="L123" s="306" t="str">
        <f>IF('FEN 2016'!$A558&lt;&gt;0,'FEN 2016'!E558, " ")</f>
        <v xml:space="preserve">Construcția rețelei de canalizare și stațiilor de epurare în s.Bașcalia                                   </v>
      </c>
      <c r="M123" s="308"/>
      <c r="N123" s="308"/>
      <c r="O123" s="308" t="s">
        <v>1344</v>
      </c>
      <c r="P123" s="308" t="s">
        <v>1344</v>
      </c>
      <c r="Q123" s="128" t="str">
        <f>IF('FEN 2016'!$A558&lt;&gt;0,'FEN 2016'!F558, " ")</f>
        <v>Primăria Bașcalia, r.Basarabeasca</v>
      </c>
      <c r="R123" s="298" t="s">
        <v>1519</v>
      </c>
      <c r="S123" s="298" t="s">
        <v>1332</v>
      </c>
      <c r="T123" s="298" t="s">
        <v>1352</v>
      </c>
      <c r="U123" s="298"/>
      <c r="V123" s="295">
        <f>IF('FEN 2016'!$A558&lt;&gt;0,'FEN 2016'!H558, " ")</f>
        <v>25177346</v>
      </c>
      <c r="W123" s="295">
        <f>IF('FEN 2016'!$A558&lt;&gt;0,'FEN 2016'!G558, " ")</f>
        <v>3776601.9</v>
      </c>
      <c r="X123" s="296">
        <f t="shared" si="15"/>
        <v>0.15</v>
      </c>
      <c r="Y123" s="295">
        <f>IF('FEN 2016'!$A558&lt;&gt;0,'FEN 2016'!I558, " ")</f>
        <v>1000000</v>
      </c>
      <c r="Z123" s="296">
        <f t="shared" si="16"/>
        <v>3.9718245124009496E-2</v>
      </c>
      <c r="AA123" s="295">
        <f>IF('FEN 2016'!$A558&lt;&gt;0,'FEN 2016'!J558, " ")</f>
        <v>0</v>
      </c>
      <c r="AB123" s="296">
        <f t="shared" si="17"/>
        <v>0</v>
      </c>
      <c r="AC123" s="295">
        <f>IF('FEN 2016'!$A558&lt;&gt;0,'FEN 2016'!K558, " ")</f>
        <v>1000000</v>
      </c>
      <c r="AD123" s="296">
        <f t="shared" si="18"/>
        <v>3.9718245124009496E-2</v>
      </c>
      <c r="AE123" s="295">
        <f>IF('FEN 2016'!$A558&lt;&gt;0,'FEN 2016'!L558, " ")</f>
        <v>24177346</v>
      </c>
      <c r="AF123" s="296">
        <f t="shared" si="19"/>
        <v>0.96028175487599055</v>
      </c>
      <c r="AG123" s="296">
        <f t="shared" si="20"/>
        <v>0.15</v>
      </c>
      <c r="AH123" s="314" t="s">
        <v>1343</v>
      </c>
      <c r="AI123" s="305"/>
      <c r="AJ123" s="305"/>
      <c r="AK123" s="305"/>
      <c r="AL123" s="305"/>
      <c r="AM123" s="305"/>
      <c r="AN123" s="305"/>
      <c r="AO123" s="305"/>
      <c r="AP123" s="128"/>
      <c r="AQ123" s="128"/>
      <c r="AR123" s="128"/>
      <c r="AS123" s="128"/>
      <c r="AT123" s="128"/>
      <c r="AU123" s="128"/>
      <c r="AV123" s="128"/>
      <c r="AW123" s="128"/>
      <c r="AX123" s="128"/>
      <c r="AY123" s="128"/>
    </row>
    <row r="124" spans="1:51" ht="13.15" customHeight="1">
      <c r="A124" s="128">
        <v>122</v>
      </c>
      <c r="B124" s="128">
        <f>IF('FEN 2016'!$A561&lt;&gt;0,'FEN 2016'!B561, " ")</f>
        <v>2016</v>
      </c>
      <c r="C124" s="128">
        <f>IF('FEN 2016'!$A561&lt;&gt;0,'FEN 2016'!C561, " ")</f>
        <v>2016</v>
      </c>
      <c r="D124" s="301" t="str">
        <f t="shared" si="26"/>
        <v xml:space="preserve"> </v>
      </c>
      <c r="E124" s="301" t="str">
        <f t="shared" si="26"/>
        <v xml:space="preserve"> </v>
      </c>
      <c r="F124" s="301" t="str">
        <f t="shared" si="26"/>
        <v xml:space="preserve"> </v>
      </c>
      <c r="G124" s="301" t="str">
        <f t="shared" si="26"/>
        <v xml:space="preserve"> </v>
      </c>
      <c r="H124" s="301" t="str">
        <f t="shared" si="26"/>
        <v xml:space="preserve"> </v>
      </c>
      <c r="I124" s="301" t="str">
        <f t="shared" si="26"/>
        <v>1</v>
      </c>
      <c r="J124" s="301" t="str">
        <f t="shared" si="26"/>
        <v xml:space="preserve"> </v>
      </c>
      <c r="K124" s="128" t="str">
        <f t="shared" si="14"/>
        <v>NU</v>
      </c>
      <c r="L124" s="306" t="str">
        <f>IF('FEN 2016'!$A561&lt;&gt;0,'FEN 2016'!E561, " ")</f>
        <v>Extinderea apeductului în orașul Florești                                                  Nr. total populatie -- 13 207</v>
      </c>
      <c r="M124" s="308"/>
      <c r="N124" s="308" t="s">
        <v>1344</v>
      </c>
      <c r="O124" s="306"/>
      <c r="P124" s="306"/>
      <c r="Q124" s="128" t="str">
        <f>IF('FEN 2016'!$A561&lt;&gt;0,'FEN 2016'!F561, " ")</f>
        <v>Primăria orașului Florești</v>
      </c>
      <c r="R124" s="298" t="s">
        <v>1388</v>
      </c>
      <c r="S124" s="298" t="s">
        <v>1388</v>
      </c>
      <c r="T124" s="298" t="s">
        <v>1336</v>
      </c>
      <c r="U124" s="298" t="s">
        <v>1339</v>
      </c>
      <c r="V124" s="295">
        <f>IF('FEN 2016'!$A561&lt;&gt;0,'FEN 2016'!H561, " ")</f>
        <v>2541650</v>
      </c>
      <c r="W124" s="295">
        <f>IF('FEN 2016'!$A561&lt;&gt;0,'FEN 2016'!G561, " ")</f>
        <v>381247.5</v>
      </c>
      <c r="X124" s="296">
        <f t="shared" si="15"/>
        <v>0.15</v>
      </c>
      <c r="Y124" s="295">
        <f>IF('FEN 2016'!$A561&lt;&gt;0,'FEN 2016'!I561, " ")</f>
        <v>1000000</v>
      </c>
      <c r="Z124" s="296">
        <f t="shared" si="16"/>
        <v>0.39344520291936341</v>
      </c>
      <c r="AA124" s="295">
        <f>IF('FEN 2016'!$A561&lt;&gt;0,'FEN 2016'!J561, " ")</f>
        <v>0</v>
      </c>
      <c r="AB124" s="296">
        <f t="shared" si="17"/>
        <v>0</v>
      </c>
      <c r="AC124" s="295">
        <f>IF('FEN 2016'!$A561&lt;&gt;0,'FEN 2016'!K561, " ")</f>
        <v>1000000</v>
      </c>
      <c r="AD124" s="296">
        <f t="shared" si="18"/>
        <v>0.39344520291936341</v>
      </c>
      <c r="AE124" s="295">
        <f>IF('FEN 2016'!$A561&lt;&gt;0,'FEN 2016'!L561, " ")</f>
        <v>1541650</v>
      </c>
      <c r="AF124" s="296">
        <f t="shared" si="19"/>
        <v>0.60655479708063664</v>
      </c>
      <c r="AG124" s="296">
        <f t="shared" si="20"/>
        <v>0.15</v>
      </c>
      <c r="AH124" s="314" t="s">
        <v>1343</v>
      </c>
      <c r="AI124" s="305"/>
      <c r="AJ124" s="305"/>
      <c r="AK124" s="305"/>
      <c r="AL124" s="305"/>
      <c r="AM124" s="305"/>
      <c r="AN124" s="305"/>
      <c r="AO124" s="305"/>
      <c r="AP124" s="128"/>
      <c r="AQ124" s="128"/>
      <c r="AR124" s="128"/>
      <c r="AS124" s="128"/>
      <c r="AT124" s="128"/>
      <c r="AU124" s="128"/>
      <c r="AV124" s="128"/>
      <c r="AW124" s="128"/>
      <c r="AX124" s="128"/>
      <c r="AY124" s="128"/>
    </row>
    <row r="125" spans="1:51" ht="13.15" customHeight="1">
      <c r="A125" s="128">
        <v>123</v>
      </c>
      <c r="B125" s="128">
        <f>IF('FEN 2016'!$A564&lt;&gt;0,'FEN 2016'!B564, " ")</f>
        <v>2016</v>
      </c>
      <c r="C125" s="128">
        <f>IF('FEN 2016'!$A564&lt;&gt;0,'FEN 2016'!C564, " ")</f>
        <v>2016</v>
      </c>
      <c r="D125" s="301" t="str">
        <f t="shared" si="26"/>
        <v xml:space="preserve"> </v>
      </c>
      <c r="E125" s="301" t="str">
        <f t="shared" si="26"/>
        <v xml:space="preserve"> </v>
      </c>
      <c r="F125" s="301" t="str">
        <f t="shared" si="26"/>
        <v xml:space="preserve"> </v>
      </c>
      <c r="G125" s="301" t="str">
        <f t="shared" si="26"/>
        <v xml:space="preserve"> </v>
      </c>
      <c r="H125" s="301" t="str">
        <f t="shared" si="26"/>
        <v xml:space="preserve"> </v>
      </c>
      <c r="I125" s="301" t="str">
        <f t="shared" si="26"/>
        <v>1</v>
      </c>
      <c r="J125" s="301" t="str">
        <f t="shared" si="26"/>
        <v xml:space="preserve"> </v>
      </c>
      <c r="K125" s="128" t="str">
        <f t="shared" si="14"/>
        <v>NU</v>
      </c>
      <c r="L125" s="306" t="str">
        <f>IF('FEN 2016'!$A564&lt;&gt;0,'FEN 2016'!E564, " ")</f>
        <v xml:space="preserve">Evacuarea și epurarea apelor uzate din s. Satul Nou, r. Cimișlia  </v>
      </c>
      <c r="M125" s="308"/>
      <c r="N125" s="308"/>
      <c r="O125" s="308" t="s">
        <v>1344</v>
      </c>
      <c r="P125" s="308" t="s">
        <v>1344</v>
      </c>
      <c r="Q125" s="128" t="str">
        <f>IF('FEN 2016'!$A564&lt;&gt;0,'FEN 2016'!F564, " ")</f>
        <v>Primăria Satul Nou, r. Cimișlia</v>
      </c>
      <c r="R125" s="298" t="s">
        <v>1491</v>
      </c>
      <c r="S125" s="298" t="s">
        <v>1379</v>
      </c>
      <c r="T125" s="298" t="s">
        <v>1352</v>
      </c>
      <c r="U125" s="298"/>
      <c r="V125" s="295">
        <f>IF('FEN 2016'!$A564&lt;&gt;0,'FEN 2016'!H564, " ")</f>
        <v>27298330</v>
      </c>
      <c r="W125" s="295">
        <f>IF('FEN 2016'!$A564&lt;&gt;0,'FEN 2016'!G564, " ")</f>
        <v>4094749.5</v>
      </c>
      <c r="X125" s="296">
        <f t="shared" si="15"/>
        <v>0.15</v>
      </c>
      <c r="Y125" s="295">
        <f>IF('FEN 2016'!$A564&lt;&gt;0,'FEN 2016'!I564, " ")</f>
        <v>1000000</v>
      </c>
      <c r="Z125" s="296">
        <f t="shared" si="16"/>
        <v>3.6632277505620307E-2</v>
      </c>
      <c r="AA125" s="295">
        <f>IF('FEN 2016'!$A564&lt;&gt;0,'FEN 2016'!J564, " ")</f>
        <v>100000</v>
      </c>
      <c r="AB125" s="296">
        <f t="shared" si="17"/>
        <v>3.6632277505620307E-3</v>
      </c>
      <c r="AC125" s="295">
        <f>IF('FEN 2016'!$A564&lt;&gt;0,'FEN 2016'!K564, " ")</f>
        <v>900000</v>
      </c>
      <c r="AD125" s="296">
        <f t="shared" si="18"/>
        <v>3.2969049755058273E-2</v>
      </c>
      <c r="AE125" s="295">
        <f>IF('FEN 2016'!$A564&lt;&gt;0,'FEN 2016'!L564, " ")</f>
        <v>26298330</v>
      </c>
      <c r="AF125" s="296">
        <f t="shared" si="19"/>
        <v>0.96336772249437974</v>
      </c>
      <c r="AG125" s="296">
        <f t="shared" si="20"/>
        <v>0.15366322775056204</v>
      </c>
      <c r="AH125" s="314" t="s">
        <v>1343</v>
      </c>
      <c r="AI125" s="305"/>
      <c r="AJ125" s="305"/>
      <c r="AK125" s="305"/>
      <c r="AL125" s="305"/>
      <c r="AM125" s="305"/>
      <c r="AN125" s="305"/>
      <c r="AO125" s="305"/>
      <c r="AP125" s="128"/>
      <c r="AQ125" s="128"/>
      <c r="AR125" s="128"/>
      <c r="AS125" s="128"/>
      <c r="AT125" s="128"/>
      <c r="AU125" s="128"/>
      <c r="AV125" s="128"/>
      <c r="AW125" s="128"/>
      <c r="AX125" s="128"/>
      <c r="AY125" s="128"/>
    </row>
    <row r="126" spans="1:51" ht="13.15" customHeight="1">
      <c r="A126" s="128">
        <v>124</v>
      </c>
      <c r="B126" s="128">
        <f>IF('FEN 2016'!$A567&lt;&gt;0,'FEN 2016'!B567, " ")</f>
        <v>2016</v>
      </c>
      <c r="C126" s="128">
        <f>IF('FEN 2016'!$A567&lt;&gt;0,'FEN 2016'!C567, " ")</f>
        <v>2016</v>
      </c>
      <c r="D126" s="301" t="str">
        <f t="shared" si="26"/>
        <v xml:space="preserve"> </v>
      </c>
      <c r="E126" s="301" t="str">
        <f t="shared" si="26"/>
        <v xml:space="preserve"> </v>
      </c>
      <c r="F126" s="301" t="str">
        <f t="shared" si="26"/>
        <v xml:space="preserve"> </v>
      </c>
      <c r="G126" s="301" t="str">
        <f t="shared" si="26"/>
        <v xml:space="preserve"> </v>
      </c>
      <c r="H126" s="301" t="str">
        <f t="shared" si="26"/>
        <v xml:space="preserve"> </v>
      </c>
      <c r="I126" s="301" t="str">
        <f t="shared" si="26"/>
        <v>1</v>
      </c>
      <c r="J126" s="301" t="str">
        <f t="shared" si="26"/>
        <v xml:space="preserve"> </v>
      </c>
      <c r="K126" s="128" t="str">
        <f t="shared" si="14"/>
        <v>NU</v>
      </c>
      <c r="L126" s="306" t="str">
        <f>IF('FEN 2016'!$A567&lt;&gt;0,'FEN 2016'!E567, " ")</f>
        <v xml:space="preserve">Construcţia sistemului de canalizare şi instalare a staţiei de epurare s.Palanca r.Ştefan Vodă </v>
      </c>
      <c r="M126" s="308"/>
      <c r="N126" s="308"/>
      <c r="O126" s="308" t="s">
        <v>1344</v>
      </c>
      <c r="P126" s="308" t="s">
        <v>1344</v>
      </c>
      <c r="Q126" s="128" t="str">
        <f>IF('FEN 2016'!$A567&lt;&gt;0,'FEN 2016'!F567, " ")</f>
        <v>Primăria s. Palanca r. Ştefan Vodă</v>
      </c>
      <c r="R126" s="298" t="s">
        <v>1616</v>
      </c>
      <c r="S126" s="298" t="s">
        <v>1399</v>
      </c>
      <c r="T126" s="298" t="s">
        <v>1352</v>
      </c>
      <c r="U126" s="298"/>
      <c r="V126" s="295">
        <f>IF('FEN 2016'!$A567&lt;&gt;0,'FEN 2016'!H567, " ")</f>
        <v>23436950</v>
      </c>
      <c r="W126" s="295">
        <f>IF('FEN 2016'!$A567&lt;&gt;0,'FEN 2016'!G567, " ")</f>
        <v>3515542.5</v>
      </c>
      <c r="X126" s="296">
        <f t="shared" si="15"/>
        <v>0.15</v>
      </c>
      <c r="Y126" s="295">
        <f>IF('FEN 2016'!$A567&lt;&gt;0,'FEN 2016'!I567, " ")</f>
        <v>1000000</v>
      </c>
      <c r="Z126" s="296">
        <f t="shared" si="16"/>
        <v>4.266766793460753E-2</v>
      </c>
      <c r="AA126" s="295">
        <f>IF('FEN 2016'!$A567&lt;&gt;0,'FEN 2016'!J567, " ")</f>
        <v>0</v>
      </c>
      <c r="AB126" s="296">
        <f t="shared" si="17"/>
        <v>0</v>
      </c>
      <c r="AC126" s="295">
        <f>IF('FEN 2016'!$A567&lt;&gt;0,'FEN 2016'!K567, " ")</f>
        <v>1000000</v>
      </c>
      <c r="AD126" s="296">
        <f t="shared" si="18"/>
        <v>4.266766793460753E-2</v>
      </c>
      <c r="AE126" s="295">
        <f>IF('FEN 2016'!$A567&lt;&gt;0,'FEN 2016'!L567, " ")</f>
        <v>22436950</v>
      </c>
      <c r="AF126" s="296">
        <f t="shared" si="19"/>
        <v>0.95733233206539248</v>
      </c>
      <c r="AG126" s="296">
        <f t="shared" si="20"/>
        <v>0.15</v>
      </c>
      <c r="AH126" s="314" t="s">
        <v>1343</v>
      </c>
      <c r="AI126" s="305"/>
      <c r="AJ126" s="305"/>
      <c r="AK126" s="305"/>
      <c r="AL126" s="305"/>
      <c r="AM126" s="305"/>
      <c r="AN126" s="305"/>
      <c r="AO126" s="305"/>
      <c r="AP126" s="128"/>
      <c r="AQ126" s="128"/>
      <c r="AR126" s="128"/>
      <c r="AS126" s="128"/>
      <c r="AT126" s="128"/>
      <c r="AU126" s="128"/>
      <c r="AV126" s="128"/>
      <c r="AW126" s="128"/>
      <c r="AX126" s="128"/>
      <c r="AY126" s="128"/>
    </row>
    <row r="127" spans="1:51" ht="13.15" customHeight="1">
      <c r="A127" s="128">
        <v>125</v>
      </c>
      <c r="B127" s="128">
        <f>IF('FEN 2016'!$A570&lt;&gt;0,'FEN 2016'!B570, " ")</f>
        <v>2016</v>
      </c>
      <c r="C127" s="128">
        <f>IF('FEN 2016'!$A570&lt;&gt;0,'FEN 2016'!C570, " ")</f>
        <v>2016</v>
      </c>
      <c r="D127" s="301" t="str">
        <f t="shared" si="26"/>
        <v xml:space="preserve"> </v>
      </c>
      <c r="E127" s="301" t="str">
        <f t="shared" si="26"/>
        <v xml:space="preserve"> </v>
      </c>
      <c r="F127" s="301" t="str">
        <f t="shared" si="26"/>
        <v xml:space="preserve"> </v>
      </c>
      <c r="G127" s="301" t="str">
        <f t="shared" si="26"/>
        <v xml:space="preserve"> </v>
      </c>
      <c r="H127" s="301" t="str">
        <f t="shared" si="26"/>
        <v xml:space="preserve"> </v>
      </c>
      <c r="I127" s="301" t="str">
        <f t="shared" si="26"/>
        <v>1</v>
      </c>
      <c r="J127" s="301" t="str">
        <f t="shared" si="26"/>
        <v xml:space="preserve"> </v>
      </c>
      <c r="K127" s="128" t="str">
        <f t="shared" si="14"/>
        <v>NU</v>
      </c>
      <c r="L127" s="306" t="str">
        <f>IF('FEN 2016'!$A570&lt;&gt;0,'FEN 2016'!E570, " ")</f>
        <v xml:space="preserve">Construcția traseului de canalizare pe teren public, str. M.Kogălniceanu, nr.97, 101, 103, 105, 107, 122, 124, 126, or. Cahul       </v>
      </c>
      <c r="M127" s="308"/>
      <c r="N127" s="308"/>
      <c r="O127" s="308" t="s">
        <v>1344</v>
      </c>
      <c r="P127" s="306"/>
      <c r="Q127" s="128" t="str">
        <f>IF('FEN 2016'!$A570&lt;&gt;0,'FEN 2016'!F570, " ")</f>
        <v>Primăria orașului Cahul</v>
      </c>
      <c r="R127" s="298" t="s">
        <v>1372</v>
      </c>
      <c r="S127" s="298" t="s">
        <v>1372</v>
      </c>
      <c r="T127" s="298" t="s">
        <v>1352</v>
      </c>
      <c r="U127" s="298"/>
      <c r="V127" s="295">
        <f>IF('FEN 2016'!$A570&lt;&gt;0,'FEN 2016'!H570, " ")</f>
        <v>473252</v>
      </c>
      <c r="W127" s="295">
        <f>IF('FEN 2016'!$A570&lt;&gt;0,'FEN 2016'!G570, " ")</f>
        <v>70987.8</v>
      </c>
      <c r="X127" s="296">
        <f t="shared" si="15"/>
        <v>0.15</v>
      </c>
      <c r="Y127" s="295">
        <f>IF('FEN 2016'!$A570&lt;&gt;0,'FEN 2016'!I570, " ")</f>
        <v>331274</v>
      </c>
      <c r="Z127" s="296">
        <f t="shared" si="16"/>
        <v>0.69999492870605939</v>
      </c>
      <c r="AA127" s="295">
        <f>IF('FEN 2016'!$A570&lt;&gt;0,'FEN 2016'!J570, " ")</f>
        <v>0</v>
      </c>
      <c r="AB127" s="296">
        <f t="shared" si="17"/>
        <v>0</v>
      </c>
      <c r="AC127" s="295">
        <f>IF('FEN 2016'!$A570&lt;&gt;0,'FEN 2016'!K570, " ")</f>
        <v>331274</v>
      </c>
      <c r="AD127" s="296">
        <f t="shared" si="18"/>
        <v>0.69999492870605939</v>
      </c>
      <c r="AE127" s="295">
        <f>IF('FEN 2016'!$A570&lt;&gt;0,'FEN 2016'!L570, " ")</f>
        <v>141978</v>
      </c>
      <c r="AF127" s="296">
        <f t="shared" si="19"/>
        <v>0.30000507129394066</v>
      </c>
      <c r="AG127" s="296">
        <f t="shared" si="20"/>
        <v>0.15</v>
      </c>
      <c r="AH127" s="314" t="s">
        <v>1343</v>
      </c>
      <c r="AI127" s="305"/>
      <c r="AJ127" s="305"/>
      <c r="AK127" s="305"/>
      <c r="AL127" s="305"/>
      <c r="AM127" s="305"/>
      <c r="AN127" s="305"/>
      <c r="AO127" s="305"/>
      <c r="AP127" s="128"/>
      <c r="AQ127" s="128"/>
      <c r="AR127" s="128"/>
      <c r="AS127" s="128"/>
      <c r="AT127" s="128"/>
      <c r="AU127" s="128"/>
      <c r="AV127" s="128"/>
      <c r="AW127" s="128"/>
      <c r="AX127" s="128"/>
      <c r="AY127" s="128"/>
    </row>
    <row r="128" spans="1:51" ht="13.15" customHeight="1">
      <c r="A128" s="128">
        <v>126</v>
      </c>
      <c r="B128" s="128">
        <f>IF('FEN 2016'!$A573&lt;&gt;0,'FEN 2016'!B573, " ")</f>
        <v>2016</v>
      </c>
      <c r="C128" s="128">
        <f>IF('FEN 2016'!$A573&lt;&gt;0,'FEN 2016'!C573, " ")</f>
        <v>2016</v>
      </c>
      <c r="D128" s="301" t="str">
        <f t="shared" si="26"/>
        <v xml:space="preserve"> </v>
      </c>
      <c r="E128" s="301" t="str">
        <f t="shared" si="26"/>
        <v xml:space="preserve"> </v>
      </c>
      <c r="F128" s="301" t="str">
        <f t="shared" si="26"/>
        <v xml:space="preserve"> </v>
      </c>
      <c r="G128" s="301" t="str">
        <f t="shared" si="26"/>
        <v xml:space="preserve"> </v>
      </c>
      <c r="H128" s="301" t="str">
        <f t="shared" si="26"/>
        <v xml:space="preserve"> </v>
      </c>
      <c r="I128" s="301" t="str">
        <f t="shared" si="26"/>
        <v>1</v>
      </c>
      <c r="J128" s="301" t="str">
        <f t="shared" si="26"/>
        <v xml:space="preserve"> </v>
      </c>
      <c r="K128" s="128" t="str">
        <f t="shared" si="14"/>
        <v>NU</v>
      </c>
      <c r="L128" s="306" t="str">
        <f>IF('FEN 2016'!$A573&lt;&gt;0,'FEN 2016'!E573, " ")</f>
        <v xml:space="preserve">Construcţia sisteme apeduct, canalizare şi epurare a s. Romanovca şi or. Corneşti </v>
      </c>
      <c r="M128" s="308"/>
      <c r="N128" s="308" t="s">
        <v>1344</v>
      </c>
      <c r="O128" s="308" t="s">
        <v>1344</v>
      </c>
      <c r="P128" s="308" t="s">
        <v>1344</v>
      </c>
      <c r="Q128" s="128" t="str">
        <f>IF('FEN 2016'!$A573&lt;&gt;0,'FEN 2016'!F573, " ")</f>
        <v>Primăria or. Corneşti                     r. Ungheni</v>
      </c>
      <c r="R128" s="298" t="s">
        <v>1636</v>
      </c>
      <c r="S128" s="298" t="s">
        <v>1403</v>
      </c>
      <c r="T128" s="298" t="s">
        <v>1334</v>
      </c>
      <c r="U128" s="298"/>
      <c r="V128" s="295">
        <f>IF('FEN 2016'!$A573&lt;&gt;0,'FEN 2016'!H573, " ")</f>
        <v>35247580</v>
      </c>
      <c r="W128" s="295">
        <f>IF('FEN 2016'!$A573&lt;&gt;0,'FEN 2016'!G573, " ")</f>
        <v>5287137</v>
      </c>
      <c r="X128" s="296">
        <f t="shared" si="15"/>
        <v>0.15</v>
      </c>
      <c r="Y128" s="295">
        <f>IF('FEN 2016'!$A573&lt;&gt;0,'FEN 2016'!I573, " ")</f>
        <v>1000000</v>
      </c>
      <c r="Z128" s="296">
        <f t="shared" si="16"/>
        <v>2.8370742048106565E-2</v>
      </c>
      <c r="AA128" s="295">
        <f>IF('FEN 2016'!$A573&lt;&gt;0,'FEN 2016'!J573, " ")</f>
        <v>100000</v>
      </c>
      <c r="AB128" s="296">
        <f t="shared" si="17"/>
        <v>2.8370742048106565E-3</v>
      </c>
      <c r="AC128" s="295">
        <f>IF('FEN 2016'!$A573&lt;&gt;0,'FEN 2016'!K573, " ")</f>
        <v>900000</v>
      </c>
      <c r="AD128" s="296">
        <f t="shared" si="18"/>
        <v>2.5533667843295908E-2</v>
      </c>
      <c r="AE128" s="295">
        <f>IF('FEN 2016'!$A573&lt;&gt;0,'FEN 2016'!L573, " ")</f>
        <v>34247580</v>
      </c>
      <c r="AF128" s="296">
        <f t="shared" si="19"/>
        <v>0.97162925795189348</v>
      </c>
      <c r="AG128" s="296">
        <f t="shared" si="20"/>
        <v>0.15283707420481066</v>
      </c>
      <c r="AH128" s="314" t="s">
        <v>1343</v>
      </c>
      <c r="AI128" s="305"/>
      <c r="AJ128" s="305"/>
      <c r="AK128" s="305"/>
      <c r="AL128" s="305"/>
      <c r="AM128" s="305"/>
      <c r="AN128" s="305"/>
      <c r="AO128" s="305"/>
      <c r="AP128" s="128"/>
      <c r="AQ128" s="128"/>
      <c r="AR128" s="128"/>
      <c r="AS128" s="128"/>
      <c r="AT128" s="128"/>
      <c r="AU128" s="128"/>
      <c r="AV128" s="128"/>
      <c r="AW128" s="128"/>
      <c r="AX128" s="128"/>
      <c r="AY128" s="128"/>
    </row>
    <row r="129" spans="1:51" ht="13.15" customHeight="1">
      <c r="A129" s="128">
        <v>127</v>
      </c>
      <c r="B129" s="128">
        <f>IF('FEN 2016'!$A576&lt;&gt;0,'FEN 2016'!B576, " ")</f>
        <v>2016</v>
      </c>
      <c r="C129" s="128">
        <f>IF('FEN 2016'!$A576&lt;&gt;0,'FEN 2016'!C576, " ")</f>
        <v>2016</v>
      </c>
      <c r="D129" s="301" t="str">
        <f t="shared" si="26"/>
        <v xml:space="preserve"> </v>
      </c>
      <c r="E129" s="301" t="str">
        <f t="shared" si="26"/>
        <v xml:space="preserve"> </v>
      </c>
      <c r="F129" s="301" t="str">
        <f t="shared" si="26"/>
        <v xml:space="preserve"> </v>
      </c>
      <c r="G129" s="301" t="str">
        <f t="shared" si="26"/>
        <v xml:space="preserve"> </v>
      </c>
      <c r="H129" s="301" t="str">
        <f t="shared" si="26"/>
        <v xml:space="preserve"> </v>
      </c>
      <c r="I129" s="301" t="str">
        <f t="shared" si="26"/>
        <v>1</v>
      </c>
      <c r="J129" s="301" t="str">
        <f t="shared" si="26"/>
        <v xml:space="preserve"> </v>
      </c>
      <c r="K129" s="128" t="str">
        <f t="shared" si="14"/>
        <v>NU</v>
      </c>
      <c r="L129" s="306" t="str">
        <f>IF('FEN 2016'!$A576&lt;&gt;0,'FEN 2016'!E576, " ")</f>
        <v xml:space="preserve">Alimentarea cu apă şi canalizare a s. Măgurele                                               </v>
      </c>
      <c r="M129" s="308"/>
      <c r="N129" s="308" t="s">
        <v>1344</v>
      </c>
      <c r="O129" s="308" t="s">
        <v>1344</v>
      </c>
      <c r="P129" s="306"/>
      <c r="Q129" s="128" t="str">
        <f>IF('FEN 2016'!$A576&lt;&gt;0,'FEN 2016'!F576, " ")</f>
        <v>Primăria s. Măgurele                r. Ungheni</v>
      </c>
      <c r="R129" s="298" t="s">
        <v>1637</v>
      </c>
      <c r="S129" s="298" t="s">
        <v>1403</v>
      </c>
      <c r="T129" s="298" t="s">
        <v>1334</v>
      </c>
      <c r="U129" s="298"/>
      <c r="V129" s="295">
        <f>IF('FEN 2016'!$A576&lt;&gt;0,'FEN 2016'!H576, " ")</f>
        <v>6049510</v>
      </c>
      <c r="W129" s="295">
        <f>IF('FEN 2016'!$A576&lt;&gt;0,'FEN 2016'!G576, " ")</f>
        <v>907426.5</v>
      </c>
      <c r="X129" s="296">
        <f t="shared" si="15"/>
        <v>0.15</v>
      </c>
      <c r="Y129" s="295">
        <f>IF('FEN 2016'!$A576&lt;&gt;0,'FEN 2016'!I576, " ")</f>
        <v>1000000</v>
      </c>
      <c r="Z129" s="296">
        <f t="shared" si="16"/>
        <v>0.1653026443464016</v>
      </c>
      <c r="AA129" s="295">
        <f>IF('FEN 2016'!$A576&lt;&gt;0,'FEN 2016'!J576, " ")</f>
        <v>0</v>
      </c>
      <c r="AB129" s="296">
        <f t="shared" si="17"/>
        <v>0</v>
      </c>
      <c r="AC129" s="295">
        <f>IF('FEN 2016'!$A576&lt;&gt;0,'FEN 2016'!K576, " ")</f>
        <v>1000000</v>
      </c>
      <c r="AD129" s="296">
        <f t="shared" si="18"/>
        <v>0.1653026443464016</v>
      </c>
      <c r="AE129" s="295">
        <f>IF('FEN 2016'!$A576&lt;&gt;0,'FEN 2016'!L576, " ")</f>
        <v>5049510</v>
      </c>
      <c r="AF129" s="296">
        <f t="shared" si="19"/>
        <v>0.83469735565359837</v>
      </c>
      <c r="AG129" s="296">
        <f t="shared" si="20"/>
        <v>0.15</v>
      </c>
      <c r="AH129" s="314" t="s">
        <v>1343</v>
      </c>
      <c r="AI129" s="305"/>
      <c r="AJ129" s="305"/>
      <c r="AK129" s="305"/>
      <c r="AL129" s="305"/>
      <c r="AM129" s="305"/>
      <c r="AN129" s="305"/>
      <c r="AO129" s="305"/>
      <c r="AP129" s="128"/>
      <c r="AQ129" s="128"/>
      <c r="AR129" s="128"/>
      <c r="AS129" s="128"/>
      <c r="AT129" s="128"/>
      <c r="AU129" s="128"/>
      <c r="AV129" s="128"/>
      <c r="AW129" s="128"/>
      <c r="AX129" s="128"/>
      <c r="AY129" s="128"/>
    </row>
    <row r="130" spans="1:51" ht="13.15" customHeight="1">
      <c r="A130" s="128">
        <v>128</v>
      </c>
      <c r="B130" s="128">
        <f>IF('FEN 2016'!$A579&lt;&gt;0,'FEN 2016'!B579, " ")</f>
        <v>2016</v>
      </c>
      <c r="C130" s="128">
        <f>IF('FEN 2016'!$A579&lt;&gt;0,'FEN 2016'!C579, " ")</f>
        <v>2016</v>
      </c>
      <c r="D130" s="301" t="str">
        <f t="shared" si="26"/>
        <v xml:space="preserve"> </v>
      </c>
      <c r="E130" s="301" t="str">
        <f t="shared" si="26"/>
        <v xml:space="preserve"> </v>
      </c>
      <c r="F130" s="301" t="str">
        <f t="shared" si="26"/>
        <v xml:space="preserve"> </v>
      </c>
      <c r="G130" s="301" t="str">
        <f t="shared" si="26"/>
        <v xml:space="preserve"> </v>
      </c>
      <c r="H130" s="301" t="str">
        <f t="shared" si="26"/>
        <v xml:space="preserve"> </v>
      </c>
      <c r="I130" s="301" t="str">
        <f t="shared" si="26"/>
        <v>1</v>
      </c>
      <c r="J130" s="301" t="str">
        <f t="shared" si="26"/>
        <v xml:space="preserve"> </v>
      </c>
      <c r="K130" s="128" t="str">
        <f t="shared" si="14"/>
        <v>NU</v>
      </c>
      <c r="L130" s="306" t="str">
        <f>IF('FEN 2016'!$A579&lt;&gt;0,'FEN 2016'!E579, " ")</f>
        <v xml:space="preserve">Extinderea apeductului în comuna Bieşti, raionul Orhei </v>
      </c>
      <c r="M130" s="308"/>
      <c r="N130" s="308" t="s">
        <v>1344</v>
      </c>
      <c r="O130" s="306"/>
      <c r="P130" s="306"/>
      <c r="Q130" s="128" t="str">
        <f>IF('FEN 2016'!$A579&lt;&gt;0,'FEN 2016'!F579, " ")</f>
        <v>Primăria com. Bieşti r. Orhei</v>
      </c>
      <c r="R130" s="298" t="s">
        <v>1594</v>
      </c>
      <c r="S130" s="298" t="s">
        <v>1393</v>
      </c>
      <c r="T130" s="298" t="s">
        <v>1334</v>
      </c>
      <c r="U130" s="298" t="s">
        <v>1339</v>
      </c>
      <c r="V130" s="295">
        <f>IF('FEN 2016'!$A579&lt;&gt;0,'FEN 2016'!H579, " ")</f>
        <v>18928460</v>
      </c>
      <c r="W130" s="295">
        <f>IF('FEN 2016'!$A579&lt;&gt;0,'FEN 2016'!G579, " ")</f>
        <v>2839269</v>
      </c>
      <c r="X130" s="296">
        <f t="shared" si="15"/>
        <v>0.15</v>
      </c>
      <c r="Y130" s="295">
        <f>IF('FEN 2016'!$A579&lt;&gt;0,'FEN 2016'!I579, " ")</f>
        <v>1000000</v>
      </c>
      <c r="Z130" s="296">
        <f t="shared" si="16"/>
        <v>5.2830499681432087E-2</v>
      </c>
      <c r="AA130" s="295">
        <f>IF('FEN 2016'!$A579&lt;&gt;0,'FEN 2016'!J579, " ")</f>
        <v>100000</v>
      </c>
      <c r="AB130" s="296">
        <f t="shared" si="17"/>
        <v>5.2830499681432086E-3</v>
      </c>
      <c r="AC130" s="295">
        <f>IF('FEN 2016'!$A579&lt;&gt;0,'FEN 2016'!K579, " ")</f>
        <v>900000</v>
      </c>
      <c r="AD130" s="296">
        <f t="shared" si="18"/>
        <v>4.7547449713288878E-2</v>
      </c>
      <c r="AE130" s="295">
        <f>IF('FEN 2016'!$A579&lt;&gt;0,'FEN 2016'!L579, " ")</f>
        <v>17928460</v>
      </c>
      <c r="AF130" s="296">
        <f t="shared" si="19"/>
        <v>0.94716950031856795</v>
      </c>
      <c r="AG130" s="296">
        <f t="shared" si="20"/>
        <v>0.15528304996814321</v>
      </c>
      <c r="AH130" s="314" t="s">
        <v>1343</v>
      </c>
      <c r="AI130" s="305"/>
      <c r="AJ130" s="305"/>
      <c r="AK130" s="305"/>
      <c r="AL130" s="305"/>
      <c r="AM130" s="305"/>
      <c r="AN130" s="305"/>
      <c r="AO130" s="305"/>
      <c r="AP130" s="128"/>
      <c r="AQ130" s="128"/>
      <c r="AR130" s="128"/>
      <c r="AS130" s="128"/>
      <c r="AT130" s="128"/>
      <c r="AU130" s="128"/>
      <c r="AV130" s="128"/>
      <c r="AW130" s="128"/>
      <c r="AX130" s="128"/>
      <c r="AY130" s="128"/>
    </row>
    <row r="131" spans="1:51" ht="13.15" customHeight="1">
      <c r="A131" s="128">
        <v>129</v>
      </c>
      <c r="B131" s="128">
        <f>IF('FEN 2016'!$A582&lt;&gt;0,'FEN 2016'!B582, " ")</f>
        <v>2016</v>
      </c>
      <c r="C131" s="128">
        <f>IF('FEN 2016'!$A582&lt;&gt;0,'FEN 2016'!C582, " ")</f>
        <v>2016</v>
      </c>
      <c r="D131" s="301" t="str">
        <f t="shared" si="26"/>
        <v xml:space="preserve"> </v>
      </c>
      <c r="E131" s="301" t="str">
        <f t="shared" si="26"/>
        <v xml:space="preserve"> </v>
      </c>
      <c r="F131" s="301" t="str">
        <f t="shared" si="26"/>
        <v xml:space="preserve"> </v>
      </c>
      <c r="G131" s="301" t="str">
        <f t="shared" si="26"/>
        <v xml:space="preserve"> </v>
      </c>
      <c r="H131" s="301" t="str">
        <f t="shared" si="26"/>
        <v xml:space="preserve"> </v>
      </c>
      <c r="I131" s="301" t="str">
        <f t="shared" si="26"/>
        <v>1</v>
      </c>
      <c r="J131" s="301" t="str">
        <f t="shared" si="26"/>
        <v xml:space="preserve"> </v>
      </c>
      <c r="K131" s="128" t="str">
        <f t="shared" ref="K131:K194" si="27">IF(AG131&gt;1, "DA", "NU")</f>
        <v>NU</v>
      </c>
      <c r="L131" s="306" t="str">
        <f>IF('FEN 2016'!$A582&lt;&gt;0,'FEN 2016'!E582, " ")</f>
        <v xml:space="preserve">Extinderea rețelelor de alimentare cu apă potabilă                                                                        </v>
      </c>
      <c r="M131" s="308"/>
      <c r="N131" s="308" t="s">
        <v>1344</v>
      </c>
      <c r="O131" s="306"/>
      <c r="P131" s="306"/>
      <c r="Q131" s="128" t="str">
        <f>IF('FEN 2016'!$A582&lt;&gt;0,'FEN 2016'!F582, " ")</f>
        <v>Primăria Izvoare, r. Fălești</v>
      </c>
      <c r="R131" s="298" t="s">
        <v>1337</v>
      </c>
      <c r="S131" s="298" t="s">
        <v>1387</v>
      </c>
      <c r="T131" s="298" t="s">
        <v>1336</v>
      </c>
      <c r="U131" s="298"/>
      <c r="V131" s="295">
        <f>IF('FEN 2016'!$A582&lt;&gt;0,'FEN 2016'!H582, " ")</f>
        <v>1934890</v>
      </c>
      <c r="W131" s="295">
        <f>IF('FEN 2016'!$A582&lt;&gt;0,'FEN 2016'!G582, " ")</f>
        <v>290233.5</v>
      </c>
      <c r="X131" s="296">
        <f t="shared" ref="X131:X194" si="28">W131/V131</f>
        <v>0.15</v>
      </c>
      <c r="Y131" s="295">
        <f>IF('FEN 2016'!$A582&lt;&gt;0,'FEN 2016'!I582, " ")</f>
        <v>1644650</v>
      </c>
      <c r="Z131" s="296">
        <f t="shared" ref="Z131:Z194" si="29">Y131/V131</f>
        <v>0.84999664063590175</v>
      </c>
      <c r="AA131" s="295">
        <f>IF('FEN 2016'!$A582&lt;&gt;0,'FEN 2016'!J582, " ")</f>
        <v>0</v>
      </c>
      <c r="AB131" s="296">
        <f t="shared" ref="AB131:AB194" si="30">AA131/V131</f>
        <v>0</v>
      </c>
      <c r="AC131" s="295">
        <f>IF('FEN 2016'!$A582&lt;&gt;0,'FEN 2016'!K582, " ")</f>
        <v>1644650</v>
      </c>
      <c r="AD131" s="296">
        <f t="shared" ref="AD131:AD194" si="31">AC131/V131</f>
        <v>0.84999664063590175</v>
      </c>
      <c r="AE131" s="295">
        <f>IF('FEN 2016'!$A582&lt;&gt;0,'FEN 2016'!L582, " ")</f>
        <v>290240</v>
      </c>
      <c r="AF131" s="296">
        <f t="shared" ref="AF131:AF194" si="32">AE131/V131</f>
        <v>0.15000335936409823</v>
      </c>
      <c r="AG131" s="296">
        <f t="shared" ref="AG131:AG194" si="33">(AA131+W131)/V131</f>
        <v>0.15</v>
      </c>
      <c r="AH131" s="314" t="s">
        <v>1343</v>
      </c>
      <c r="AI131" s="305"/>
      <c r="AJ131" s="305"/>
      <c r="AK131" s="305"/>
      <c r="AL131" s="305"/>
      <c r="AM131" s="305"/>
      <c r="AN131" s="305"/>
      <c r="AO131" s="305"/>
      <c r="AP131" s="128"/>
      <c r="AQ131" s="128"/>
      <c r="AR131" s="128"/>
      <c r="AS131" s="128"/>
      <c r="AT131" s="128"/>
      <c r="AU131" s="128"/>
      <c r="AV131" s="128"/>
      <c r="AW131" s="128"/>
      <c r="AX131" s="128"/>
      <c r="AY131" s="128"/>
    </row>
    <row r="132" spans="1:51" ht="13.15" customHeight="1">
      <c r="A132" s="128">
        <v>130</v>
      </c>
      <c r="B132" s="128">
        <f>IF('FEN 2016'!$A585&lt;&gt;0,'FEN 2016'!B585, " ")</f>
        <v>2016</v>
      </c>
      <c r="C132" s="128">
        <f>IF('FEN 2016'!$A585&lt;&gt;0,'FEN 2016'!C585, " ")</f>
        <v>2016</v>
      </c>
      <c r="D132" s="301" t="str">
        <f t="shared" si="26"/>
        <v xml:space="preserve"> </v>
      </c>
      <c r="E132" s="301" t="str">
        <f t="shared" si="26"/>
        <v xml:space="preserve"> </v>
      </c>
      <c r="F132" s="301" t="str">
        <f t="shared" si="26"/>
        <v xml:space="preserve"> </v>
      </c>
      <c r="G132" s="301" t="str">
        <f t="shared" si="26"/>
        <v xml:space="preserve"> </v>
      </c>
      <c r="H132" s="301" t="str">
        <f t="shared" si="26"/>
        <v xml:space="preserve"> </v>
      </c>
      <c r="I132" s="301" t="str">
        <f t="shared" si="26"/>
        <v>1</v>
      </c>
      <c r="J132" s="301" t="str">
        <f t="shared" si="26"/>
        <v xml:space="preserve"> </v>
      </c>
      <c r="K132" s="128" t="str">
        <f t="shared" si="27"/>
        <v>NU</v>
      </c>
      <c r="L132" s="306" t="str">
        <f>IF('FEN 2016'!$A585&lt;&gt;0,'FEN 2016'!E585, " ")</f>
        <v>Forarea sondei arteziene de explorare - exploatare şi construcţia reţelelor pentru alimentarea cu apă a s. Marinici,raionul Nisporeni</v>
      </c>
      <c r="M132" s="308" t="s">
        <v>1344</v>
      </c>
      <c r="N132" s="308" t="s">
        <v>1344</v>
      </c>
      <c r="O132" s="306"/>
      <c r="P132" s="306"/>
      <c r="Q132" s="128" t="str">
        <f>IF('FEN 2016'!$A585&lt;&gt;0,'FEN 2016'!F585, " ")</f>
        <v>Primăria com. Marinici                                                     r. Nisporeni</v>
      </c>
      <c r="R132" s="298" t="s">
        <v>1587</v>
      </c>
      <c r="S132" s="298" t="s">
        <v>1392</v>
      </c>
      <c r="T132" s="298" t="s">
        <v>1334</v>
      </c>
      <c r="U132" s="298"/>
      <c r="V132" s="295">
        <f>IF('FEN 2016'!$A585&lt;&gt;0,'FEN 2016'!H585, " ")</f>
        <v>2556670</v>
      </c>
      <c r="W132" s="295">
        <f>IF('FEN 2016'!$A585&lt;&gt;0,'FEN 2016'!G585, " ")</f>
        <v>383500.5</v>
      </c>
      <c r="X132" s="296">
        <f t="shared" si="28"/>
        <v>0.15</v>
      </c>
      <c r="Y132" s="295">
        <f>IF('FEN 2016'!$A585&lt;&gt;0,'FEN 2016'!I585, " ")</f>
        <v>1000000</v>
      </c>
      <c r="Z132" s="296">
        <f t="shared" si="29"/>
        <v>0.39113377948659778</v>
      </c>
      <c r="AA132" s="295">
        <f>IF('FEN 2016'!$A585&lt;&gt;0,'FEN 2016'!J585, " ")</f>
        <v>100000</v>
      </c>
      <c r="AB132" s="296">
        <f t="shared" si="30"/>
        <v>3.911337794865978E-2</v>
      </c>
      <c r="AC132" s="295">
        <f>IF('FEN 2016'!$A585&lt;&gt;0,'FEN 2016'!K585, " ")</f>
        <v>900000</v>
      </c>
      <c r="AD132" s="296">
        <f t="shared" si="31"/>
        <v>0.35202040153793801</v>
      </c>
      <c r="AE132" s="295">
        <f>IF('FEN 2016'!$A585&lt;&gt;0,'FEN 2016'!L585, " ")</f>
        <v>1556670</v>
      </c>
      <c r="AF132" s="296">
        <f t="shared" si="32"/>
        <v>0.60886622051340222</v>
      </c>
      <c r="AG132" s="296">
        <f t="shared" si="33"/>
        <v>0.18911337794865979</v>
      </c>
      <c r="AH132" s="314" t="s">
        <v>1343</v>
      </c>
      <c r="AI132" s="305"/>
      <c r="AJ132" s="305"/>
      <c r="AK132" s="305"/>
      <c r="AL132" s="305"/>
      <c r="AM132" s="305"/>
      <c r="AN132" s="305"/>
      <c r="AO132" s="305"/>
      <c r="AP132" s="128"/>
      <c r="AQ132" s="128"/>
      <c r="AR132" s="128"/>
      <c r="AS132" s="128"/>
      <c r="AT132" s="128"/>
      <c r="AU132" s="128"/>
      <c r="AV132" s="128"/>
      <c r="AW132" s="128"/>
      <c r="AX132" s="128"/>
      <c r="AY132" s="128"/>
    </row>
    <row r="133" spans="1:51" ht="13.15" customHeight="1">
      <c r="A133" s="128">
        <v>131</v>
      </c>
      <c r="B133" s="128">
        <f>IF('FEN 2016'!$A588&lt;&gt;0,'FEN 2016'!B588, " ")</f>
        <v>2016</v>
      </c>
      <c r="C133" s="128">
        <f>IF('FEN 2016'!$A588&lt;&gt;0,'FEN 2016'!C588, " ")</f>
        <v>2016</v>
      </c>
      <c r="D133" s="301" t="str">
        <f t="shared" ref="D133:J142" si="34">IF(AND($B133&gt;=D$2-$C133+$B133,$C133&lt;=D$2+$C133-$B133),"1"," ")</f>
        <v xml:space="preserve"> </v>
      </c>
      <c r="E133" s="301" t="str">
        <f t="shared" si="34"/>
        <v xml:space="preserve"> </v>
      </c>
      <c r="F133" s="301" t="str">
        <f t="shared" si="34"/>
        <v xml:space="preserve"> </v>
      </c>
      <c r="G133" s="301" t="str">
        <f t="shared" si="34"/>
        <v xml:space="preserve"> </v>
      </c>
      <c r="H133" s="301" t="str">
        <f t="shared" si="34"/>
        <v xml:space="preserve"> </v>
      </c>
      <c r="I133" s="301" t="str">
        <f t="shared" si="34"/>
        <v>1</v>
      </c>
      <c r="J133" s="301" t="str">
        <f t="shared" si="34"/>
        <v xml:space="preserve"> </v>
      </c>
      <c r="K133" s="128" t="str">
        <f t="shared" si="27"/>
        <v>NU</v>
      </c>
      <c r="L133" s="306" t="str">
        <f>IF('FEN 2016'!$A588&lt;&gt;0,'FEN 2016'!E588, " ")</f>
        <v>Staţia de epurare şi sistemului de canalizare a gimnaziului-grădiniţă de copii "Marco Vovcioc" a s. Ferapontievca, r. Comrat</v>
      </c>
      <c r="M133" s="308"/>
      <c r="N133" s="308"/>
      <c r="O133" s="308" t="s">
        <v>1344</v>
      </c>
      <c r="P133" s="308" t="s">
        <v>1344</v>
      </c>
      <c r="Q133" s="128" t="str">
        <f>IF('FEN 2016'!$A588&lt;&gt;0,'FEN 2016'!F588, " ")</f>
        <v>UTA Găgăuzia, s. Ferapontievca,                  r. Comrat</v>
      </c>
      <c r="R133" s="298" t="s">
        <v>1641</v>
      </c>
      <c r="S133" s="298" t="s">
        <v>1360</v>
      </c>
      <c r="T133" s="298" t="s">
        <v>1360</v>
      </c>
      <c r="U133" s="298"/>
      <c r="V133" s="295">
        <f>IF('FEN 2016'!$A588&lt;&gt;0,'FEN 2016'!H588, " ")</f>
        <v>884800</v>
      </c>
      <c r="W133" s="295">
        <f>IF('FEN 2016'!$A588&lt;&gt;0,'FEN 2016'!G588, " ")</f>
        <v>132720</v>
      </c>
      <c r="X133" s="296">
        <f t="shared" si="28"/>
        <v>0.15</v>
      </c>
      <c r="Y133" s="295">
        <f>IF('FEN 2016'!$A588&lt;&gt;0,'FEN 2016'!I588, " ")</f>
        <v>619360</v>
      </c>
      <c r="Z133" s="296">
        <f t="shared" si="29"/>
        <v>0.7</v>
      </c>
      <c r="AA133" s="295">
        <f>IF('FEN 2016'!$A588&lt;&gt;0,'FEN 2016'!J588, " ")</f>
        <v>0</v>
      </c>
      <c r="AB133" s="296">
        <f t="shared" si="30"/>
        <v>0</v>
      </c>
      <c r="AC133" s="295">
        <f>IF('FEN 2016'!$A588&lt;&gt;0,'FEN 2016'!K588, " ")</f>
        <v>619360</v>
      </c>
      <c r="AD133" s="296">
        <f t="shared" si="31"/>
        <v>0.7</v>
      </c>
      <c r="AE133" s="295">
        <f>IF('FEN 2016'!$A588&lt;&gt;0,'FEN 2016'!L588, " ")</f>
        <v>265440</v>
      </c>
      <c r="AF133" s="296">
        <f t="shared" si="32"/>
        <v>0.3</v>
      </c>
      <c r="AG133" s="296">
        <f t="shared" si="33"/>
        <v>0.15</v>
      </c>
      <c r="AH133" s="314" t="s">
        <v>1343</v>
      </c>
      <c r="AI133" s="305"/>
      <c r="AJ133" s="305"/>
      <c r="AK133" s="305"/>
      <c r="AL133" s="305"/>
      <c r="AM133" s="305"/>
      <c r="AN133" s="305"/>
      <c r="AO133" s="305"/>
      <c r="AP133" s="128"/>
      <c r="AQ133" s="128"/>
      <c r="AR133" s="128"/>
      <c r="AS133" s="128"/>
      <c r="AT133" s="128"/>
      <c r="AU133" s="128"/>
      <c r="AV133" s="128"/>
      <c r="AW133" s="128"/>
      <c r="AX133" s="128"/>
      <c r="AY133" s="128"/>
    </row>
    <row r="134" spans="1:51" ht="13.15" customHeight="1">
      <c r="A134" s="128">
        <v>132</v>
      </c>
      <c r="B134" s="128">
        <f>IF('FEN 2016'!$A591&lt;&gt;0,'FEN 2016'!B591, " ")</f>
        <v>2016</v>
      </c>
      <c r="C134" s="128">
        <f>IF('FEN 2016'!$A591&lt;&gt;0,'FEN 2016'!C591, " ")</f>
        <v>2016</v>
      </c>
      <c r="D134" s="301" t="str">
        <f t="shared" si="34"/>
        <v xml:space="preserve"> </v>
      </c>
      <c r="E134" s="301" t="str">
        <f t="shared" si="34"/>
        <v xml:space="preserve"> </v>
      </c>
      <c r="F134" s="301" t="str">
        <f t="shared" si="34"/>
        <v xml:space="preserve"> </v>
      </c>
      <c r="G134" s="301" t="str">
        <f t="shared" si="34"/>
        <v xml:space="preserve"> </v>
      </c>
      <c r="H134" s="301" t="str">
        <f t="shared" si="34"/>
        <v xml:space="preserve"> </v>
      </c>
      <c r="I134" s="301" t="str">
        <f t="shared" si="34"/>
        <v>1</v>
      </c>
      <c r="J134" s="301" t="str">
        <f t="shared" si="34"/>
        <v xml:space="preserve"> </v>
      </c>
      <c r="K134" s="128" t="str">
        <f t="shared" si="27"/>
        <v>NU</v>
      </c>
      <c r="L134" s="306" t="str">
        <f>IF('FEN 2016'!$A591&lt;&gt;0,'FEN 2016'!E591, " ")</f>
        <v xml:space="preserve">Construcția turnului de apă și forarea sondei arteziene din s. Geamăna </v>
      </c>
      <c r="M134" s="308" t="s">
        <v>1344</v>
      </c>
      <c r="N134" s="308" t="s">
        <v>1344</v>
      </c>
      <c r="O134" s="306"/>
      <c r="P134" s="306"/>
      <c r="Q134" s="128" t="str">
        <f>IF('FEN 2016'!$A591&lt;&gt;0,'FEN 2016'!F591, " ")</f>
        <v>Primăria Geamăna, r. Anenii Noi</v>
      </c>
      <c r="R134" s="298" t="s">
        <v>1424</v>
      </c>
      <c r="S134" s="298" t="s">
        <v>1365</v>
      </c>
      <c r="T134" s="298" t="s">
        <v>1334</v>
      </c>
      <c r="U134" s="298" t="s">
        <v>1339</v>
      </c>
      <c r="V134" s="295">
        <f>IF('FEN 2016'!$A591&lt;&gt;0,'FEN 2016'!H591, " ")</f>
        <v>2038020</v>
      </c>
      <c r="W134" s="295">
        <f>IF('FEN 2016'!$A591&lt;&gt;0,'FEN 2016'!G591, " ")</f>
        <v>305703</v>
      </c>
      <c r="X134" s="296">
        <f t="shared" si="28"/>
        <v>0.15</v>
      </c>
      <c r="Y134" s="295">
        <f>IF('FEN 2016'!$A591&lt;&gt;0,'FEN 2016'!I591, " ")</f>
        <v>1000000</v>
      </c>
      <c r="Z134" s="296">
        <f t="shared" si="29"/>
        <v>0.490672319211784</v>
      </c>
      <c r="AA134" s="295">
        <f>IF('FEN 2016'!$A591&lt;&gt;0,'FEN 2016'!J591, " ")</f>
        <v>823529.41</v>
      </c>
      <c r="AB134" s="296">
        <f t="shared" si="30"/>
        <v>0.40408308554381217</v>
      </c>
      <c r="AC134" s="295">
        <f>IF('FEN 2016'!$A591&lt;&gt;0,'FEN 2016'!K591, " ")</f>
        <v>176470.58999999997</v>
      </c>
      <c r="AD134" s="296">
        <f t="shared" si="31"/>
        <v>8.6589233667971832E-2</v>
      </c>
      <c r="AE134" s="295">
        <f>IF('FEN 2016'!$A591&lt;&gt;0,'FEN 2016'!L591, " ")</f>
        <v>1038020</v>
      </c>
      <c r="AF134" s="296">
        <f t="shared" si="32"/>
        <v>0.509327680788216</v>
      </c>
      <c r="AG134" s="296">
        <f t="shared" si="33"/>
        <v>0.55408308554381225</v>
      </c>
      <c r="AH134" s="314" t="s">
        <v>1343</v>
      </c>
      <c r="AI134" s="305"/>
      <c r="AJ134" s="305"/>
      <c r="AK134" s="305"/>
      <c r="AL134" s="305"/>
      <c r="AM134" s="305"/>
      <c r="AN134" s="305"/>
      <c r="AO134" s="305"/>
      <c r="AP134" s="128"/>
      <c r="AQ134" s="128"/>
      <c r="AR134" s="128"/>
      <c r="AS134" s="128"/>
      <c r="AT134" s="128"/>
      <c r="AU134" s="128"/>
      <c r="AV134" s="128"/>
      <c r="AW134" s="128"/>
      <c r="AX134" s="128"/>
      <c r="AY134" s="128"/>
    </row>
    <row r="135" spans="1:51" ht="13.15" customHeight="1">
      <c r="A135" s="128">
        <v>133</v>
      </c>
      <c r="B135" s="128">
        <f>IF('FEN 2016'!$A594&lt;&gt;0,'FEN 2016'!B594, " ")</f>
        <v>2016</v>
      </c>
      <c r="C135" s="128">
        <f>IF('FEN 2016'!$A594&lt;&gt;0,'FEN 2016'!C594, " ")</f>
        <v>2016</v>
      </c>
      <c r="D135" s="301" t="str">
        <f t="shared" si="34"/>
        <v xml:space="preserve"> </v>
      </c>
      <c r="E135" s="301" t="str">
        <f t="shared" si="34"/>
        <v xml:space="preserve"> </v>
      </c>
      <c r="F135" s="301" t="str">
        <f t="shared" si="34"/>
        <v xml:space="preserve"> </v>
      </c>
      <c r="G135" s="301" t="str">
        <f t="shared" si="34"/>
        <v xml:space="preserve"> </v>
      </c>
      <c r="H135" s="301" t="str">
        <f t="shared" si="34"/>
        <v xml:space="preserve"> </v>
      </c>
      <c r="I135" s="301" t="str">
        <f t="shared" si="34"/>
        <v>1</v>
      </c>
      <c r="J135" s="301" t="str">
        <f t="shared" si="34"/>
        <v xml:space="preserve"> </v>
      </c>
      <c r="K135" s="128" t="str">
        <f t="shared" si="27"/>
        <v>NU</v>
      </c>
      <c r="L135" s="306" t="str">
        <f>IF('FEN 2016'!$A594&lt;&gt;0,'FEN 2016'!E594, " ")</f>
        <v xml:space="preserve">Construcția sistemului de alimentare cu apă, canalizare și epurare în satele Bobocica și Țolica, com Enichioi  (Etapa I - APEDUCT)                                          </v>
      </c>
      <c r="M135" s="308"/>
      <c r="N135" s="308" t="s">
        <v>1344</v>
      </c>
      <c r="O135" s="308" t="s">
        <v>1344</v>
      </c>
      <c r="P135" s="308" t="s">
        <v>1344</v>
      </c>
      <c r="Q135" s="128" t="str">
        <f>IF('FEN 2016'!$A594&lt;&gt;0,'FEN 2016'!F594, " ")</f>
        <v xml:space="preserve">Primăria comunei Enichioi, r. Cantemir </v>
      </c>
      <c r="R135" s="298" t="s">
        <v>1512</v>
      </c>
      <c r="S135" s="298" t="s">
        <v>1333</v>
      </c>
      <c r="T135" s="298" t="s">
        <v>1352</v>
      </c>
      <c r="U135" s="298"/>
      <c r="V135" s="295">
        <f>IF('FEN 2016'!$A594&lt;&gt;0,'FEN 2016'!H594, " ")</f>
        <v>4200278</v>
      </c>
      <c r="W135" s="295">
        <f>IF('FEN 2016'!$A594&lt;&gt;0,'FEN 2016'!G594, " ")</f>
        <v>630041.69999999995</v>
      </c>
      <c r="X135" s="296">
        <f t="shared" si="28"/>
        <v>0.15</v>
      </c>
      <c r="Y135" s="295">
        <f>IF('FEN 2016'!$A594&lt;&gt;0,'FEN 2016'!I594, " ")</f>
        <v>1000000</v>
      </c>
      <c r="Z135" s="296">
        <f t="shared" si="29"/>
        <v>0.23807947950111874</v>
      </c>
      <c r="AA135" s="295">
        <f>IF('FEN 2016'!$A594&lt;&gt;0,'FEN 2016'!J594, " ")</f>
        <v>100000</v>
      </c>
      <c r="AB135" s="296">
        <f t="shared" si="30"/>
        <v>2.3807947950111874E-2</v>
      </c>
      <c r="AC135" s="295">
        <f>IF('FEN 2016'!$A594&lt;&gt;0,'FEN 2016'!K594, " ")</f>
        <v>900000</v>
      </c>
      <c r="AD135" s="296">
        <f t="shared" si="31"/>
        <v>0.21427153155100687</v>
      </c>
      <c r="AE135" s="295">
        <f>IF('FEN 2016'!$A594&lt;&gt;0,'FEN 2016'!L594, " ")</f>
        <v>3200278</v>
      </c>
      <c r="AF135" s="296">
        <f t="shared" si="32"/>
        <v>0.76192052049888126</v>
      </c>
      <c r="AG135" s="296">
        <f t="shared" si="33"/>
        <v>0.17380794795011187</v>
      </c>
      <c r="AH135" s="314" t="s">
        <v>1343</v>
      </c>
      <c r="AI135" s="305"/>
      <c r="AJ135" s="305"/>
      <c r="AK135" s="305"/>
      <c r="AL135" s="305"/>
      <c r="AM135" s="305"/>
      <c r="AN135" s="305"/>
      <c r="AO135" s="305"/>
      <c r="AP135" s="128"/>
      <c r="AQ135" s="128"/>
      <c r="AR135" s="128"/>
      <c r="AS135" s="128"/>
      <c r="AT135" s="128"/>
      <c r="AU135" s="128"/>
      <c r="AV135" s="128"/>
      <c r="AW135" s="128"/>
      <c r="AX135" s="128"/>
      <c r="AY135" s="128"/>
    </row>
    <row r="136" spans="1:51" ht="13.15" customHeight="1">
      <c r="A136" s="128">
        <v>134</v>
      </c>
      <c r="B136" s="128">
        <f>IF('FEN 2016'!$A597&lt;&gt;0,'FEN 2016'!B597, " ")</f>
        <v>2016</v>
      </c>
      <c r="C136" s="128">
        <f>IF('FEN 2016'!$A597&lt;&gt;0,'FEN 2016'!C597, " ")</f>
        <v>2016</v>
      </c>
      <c r="D136" s="301" t="str">
        <f t="shared" si="34"/>
        <v xml:space="preserve"> </v>
      </c>
      <c r="E136" s="301" t="str">
        <f t="shared" si="34"/>
        <v xml:space="preserve"> </v>
      </c>
      <c r="F136" s="301" t="str">
        <f t="shared" si="34"/>
        <v xml:space="preserve"> </v>
      </c>
      <c r="G136" s="301" t="str">
        <f t="shared" si="34"/>
        <v xml:space="preserve"> </v>
      </c>
      <c r="H136" s="301" t="str">
        <f t="shared" si="34"/>
        <v xml:space="preserve"> </v>
      </c>
      <c r="I136" s="301" t="str">
        <f t="shared" si="34"/>
        <v>1</v>
      </c>
      <c r="J136" s="301" t="str">
        <f t="shared" si="34"/>
        <v xml:space="preserve"> </v>
      </c>
      <c r="K136" s="128" t="str">
        <f t="shared" si="27"/>
        <v>NU</v>
      </c>
      <c r="L136" s="306" t="str">
        <f>IF('FEN 2016'!$A597&lt;&gt;0,'FEN 2016'!E597, " ")</f>
        <v xml:space="preserve">Aprovizionarea cu apă a s. Hîrceşti </v>
      </c>
      <c r="M136" s="308"/>
      <c r="N136" s="308" t="s">
        <v>1344</v>
      </c>
      <c r="O136" s="306"/>
      <c r="P136" s="306"/>
      <c r="Q136" s="128" t="str">
        <f>IF('FEN 2016'!$A597&lt;&gt;0,'FEN 2016'!F597, " ")</f>
        <v>Primăria Hîrceşti,r. Ungheni</v>
      </c>
      <c r="R136" s="298" t="s">
        <v>1638</v>
      </c>
      <c r="S136" s="298" t="s">
        <v>1403</v>
      </c>
      <c r="T136" s="298" t="s">
        <v>1334</v>
      </c>
      <c r="U136" s="298"/>
      <c r="V136" s="295">
        <f>IF('FEN 2016'!$A597&lt;&gt;0,'FEN 2016'!H597, " ")</f>
        <v>7240460</v>
      </c>
      <c r="W136" s="295">
        <f>IF('FEN 2016'!$A597&lt;&gt;0,'FEN 2016'!G597, " ")</f>
        <v>1086069</v>
      </c>
      <c r="X136" s="296">
        <f t="shared" si="28"/>
        <v>0.15</v>
      </c>
      <c r="Y136" s="295">
        <f>IF('FEN 2016'!$A597&lt;&gt;0,'FEN 2016'!I597, " ")</f>
        <v>1000000</v>
      </c>
      <c r="Z136" s="296">
        <f t="shared" si="29"/>
        <v>0.13811277184046317</v>
      </c>
      <c r="AA136" s="295">
        <f>IF('FEN 2016'!$A597&lt;&gt;0,'FEN 2016'!J597, " ")</f>
        <v>660191.06000000006</v>
      </c>
      <c r="AB136" s="296">
        <f t="shared" si="30"/>
        <v>9.1180817240893539E-2</v>
      </c>
      <c r="AC136" s="295">
        <f>IF('FEN 2016'!$A597&lt;&gt;0,'FEN 2016'!K597, " ")</f>
        <v>339808.93999999994</v>
      </c>
      <c r="AD136" s="296">
        <f t="shared" si="31"/>
        <v>4.6931954599569635E-2</v>
      </c>
      <c r="AE136" s="295">
        <f>IF('FEN 2016'!$A597&lt;&gt;0,'FEN 2016'!L597, " ")</f>
        <v>6240460</v>
      </c>
      <c r="AF136" s="296">
        <f t="shared" si="32"/>
        <v>0.86188722815953678</v>
      </c>
      <c r="AG136" s="296">
        <f t="shared" si="33"/>
        <v>0.24118081724089355</v>
      </c>
      <c r="AH136" s="314" t="s">
        <v>1343</v>
      </c>
      <c r="AI136" s="305"/>
      <c r="AJ136" s="305"/>
      <c r="AK136" s="305"/>
      <c r="AL136" s="305"/>
      <c r="AM136" s="305"/>
      <c r="AN136" s="305"/>
      <c r="AO136" s="305"/>
      <c r="AP136" s="128"/>
      <c r="AQ136" s="128"/>
      <c r="AR136" s="128"/>
      <c r="AS136" s="128"/>
      <c r="AT136" s="128"/>
      <c r="AU136" s="128"/>
      <c r="AV136" s="128"/>
      <c r="AW136" s="128"/>
      <c r="AX136" s="128"/>
      <c r="AY136" s="128"/>
    </row>
    <row r="137" spans="1:51" ht="13.15" customHeight="1">
      <c r="A137" s="128">
        <v>135</v>
      </c>
      <c r="B137" s="128">
        <f>IF('FEN 2016'!$A600&lt;&gt;0,'FEN 2016'!B600, " ")</f>
        <v>2016</v>
      </c>
      <c r="C137" s="128">
        <f>IF('FEN 2016'!$A600&lt;&gt;0,'FEN 2016'!C600, " ")</f>
        <v>2016</v>
      </c>
      <c r="D137" s="301" t="str">
        <f t="shared" si="34"/>
        <v xml:space="preserve"> </v>
      </c>
      <c r="E137" s="301" t="str">
        <f t="shared" si="34"/>
        <v xml:space="preserve"> </v>
      </c>
      <c r="F137" s="301" t="str">
        <f t="shared" si="34"/>
        <v xml:space="preserve"> </v>
      </c>
      <c r="G137" s="301" t="str">
        <f t="shared" si="34"/>
        <v xml:space="preserve"> </v>
      </c>
      <c r="H137" s="301" t="str">
        <f t="shared" si="34"/>
        <v xml:space="preserve"> </v>
      </c>
      <c r="I137" s="301" t="str">
        <f t="shared" si="34"/>
        <v>1</v>
      </c>
      <c r="J137" s="301" t="str">
        <f t="shared" si="34"/>
        <v xml:space="preserve"> </v>
      </c>
      <c r="K137" s="128" t="str">
        <f t="shared" si="27"/>
        <v>NU</v>
      </c>
      <c r="L137" s="306" t="str">
        <f>IF('FEN 2016'!$A600&lt;&gt;0,'FEN 2016'!E600, " ")</f>
        <v>Renovarea reţelelor de alimentare cu apă potabilă, cu extinderea reţelelor în zona NORD-VEST a s. Gribova</v>
      </c>
      <c r="M137" s="308"/>
      <c r="N137" s="308" t="s">
        <v>1344</v>
      </c>
      <c r="O137" s="306"/>
      <c r="P137" s="306"/>
      <c r="Q137" s="128" t="str">
        <f>IF('FEN 2016'!$A600&lt;&gt;0,'FEN 2016'!F600, " ")</f>
        <v>Primăria Gribova, rl. Drochia</v>
      </c>
      <c r="R137" s="298" t="s">
        <v>1493</v>
      </c>
      <c r="S137" s="298" t="s">
        <v>1384</v>
      </c>
      <c r="T137" s="298" t="s">
        <v>1336</v>
      </c>
      <c r="U137" s="298"/>
      <c r="V137" s="295">
        <f>IF('FEN 2016'!$A600&lt;&gt;0,'FEN 2016'!H600, " ")</f>
        <v>4936670</v>
      </c>
      <c r="W137" s="295">
        <f>IF('FEN 2016'!$A600&lt;&gt;0,'FEN 2016'!G600, " ")</f>
        <v>740500.5</v>
      </c>
      <c r="X137" s="296">
        <f t="shared" si="28"/>
        <v>0.15</v>
      </c>
      <c r="Y137" s="295">
        <f>IF('FEN 2016'!$A600&lt;&gt;0,'FEN 2016'!I600, " ")</f>
        <v>1000000</v>
      </c>
      <c r="Z137" s="296">
        <f t="shared" si="29"/>
        <v>0.20256569711971836</v>
      </c>
      <c r="AA137" s="295">
        <f>IF('FEN 2016'!$A600&lt;&gt;0,'FEN 2016'!J600, " ")</f>
        <v>100000</v>
      </c>
      <c r="AB137" s="296">
        <f t="shared" si="30"/>
        <v>2.0256569711971834E-2</v>
      </c>
      <c r="AC137" s="295">
        <f>IF('FEN 2016'!$A600&lt;&gt;0,'FEN 2016'!K600, " ")</f>
        <v>900000</v>
      </c>
      <c r="AD137" s="296">
        <f t="shared" si="31"/>
        <v>0.18230912740774652</v>
      </c>
      <c r="AE137" s="295">
        <f>IF('FEN 2016'!$A600&lt;&gt;0,'FEN 2016'!L600, " ")</f>
        <v>3936670</v>
      </c>
      <c r="AF137" s="296">
        <f t="shared" si="32"/>
        <v>0.79743430288028161</v>
      </c>
      <c r="AG137" s="296">
        <f t="shared" si="33"/>
        <v>0.17025656971197184</v>
      </c>
      <c r="AH137" s="314" t="s">
        <v>1343</v>
      </c>
      <c r="AI137" s="305"/>
      <c r="AJ137" s="305"/>
      <c r="AK137" s="305"/>
      <c r="AL137" s="305"/>
      <c r="AM137" s="305"/>
      <c r="AN137" s="305"/>
      <c r="AO137" s="305"/>
      <c r="AP137" s="128"/>
      <c r="AQ137" s="128"/>
      <c r="AR137" s="128"/>
      <c r="AS137" s="128"/>
      <c r="AT137" s="128"/>
      <c r="AU137" s="128"/>
      <c r="AV137" s="128"/>
      <c r="AW137" s="128"/>
      <c r="AX137" s="128"/>
      <c r="AY137" s="128"/>
    </row>
    <row r="138" spans="1:51" ht="13.15" customHeight="1">
      <c r="A138" s="128">
        <v>136</v>
      </c>
      <c r="B138" s="128">
        <f>IF('FEN 2016'!$A603&lt;&gt;0,'FEN 2016'!B603, " ")</f>
        <v>2016</v>
      </c>
      <c r="C138" s="128">
        <f>IF('FEN 2016'!$A603&lt;&gt;0,'FEN 2016'!C603, " ")</f>
        <v>2016</v>
      </c>
      <c r="D138" s="301" t="str">
        <f t="shared" si="34"/>
        <v xml:space="preserve"> </v>
      </c>
      <c r="E138" s="301" t="str">
        <f t="shared" si="34"/>
        <v xml:space="preserve"> </v>
      </c>
      <c r="F138" s="301" t="str">
        <f t="shared" si="34"/>
        <v xml:space="preserve"> </v>
      </c>
      <c r="G138" s="301" t="str">
        <f t="shared" si="34"/>
        <v xml:space="preserve"> </v>
      </c>
      <c r="H138" s="301" t="str">
        <f t="shared" si="34"/>
        <v xml:space="preserve"> </v>
      </c>
      <c r="I138" s="301" t="str">
        <f t="shared" si="34"/>
        <v>1</v>
      </c>
      <c r="J138" s="301" t="str">
        <f t="shared" si="34"/>
        <v xml:space="preserve"> </v>
      </c>
      <c r="K138" s="128" t="str">
        <f t="shared" si="27"/>
        <v>NU</v>
      </c>
      <c r="L138" s="306" t="str">
        <f>IF('FEN 2016'!$A603&lt;&gt;0,'FEN 2016'!E603, " ")</f>
        <v xml:space="preserve">Construcţia sistemului de canalizare şi staţia de epurare a s. Mateuţi </v>
      </c>
      <c r="M138" s="308"/>
      <c r="N138" s="308"/>
      <c r="O138" s="308" t="s">
        <v>1344</v>
      </c>
      <c r="P138" s="308" t="s">
        <v>1344</v>
      </c>
      <c r="Q138" s="128" t="str">
        <f>IF('FEN 2016'!$A603&lt;&gt;0,'FEN 2016'!F603, " ")</f>
        <v>Primăria Mătiuţi, rl. Rezina</v>
      </c>
      <c r="R138" s="298" t="s">
        <v>1600</v>
      </c>
      <c r="S138" s="298" t="s">
        <v>1394</v>
      </c>
      <c r="T138" s="298" t="s">
        <v>1334</v>
      </c>
      <c r="U138" s="298" t="s">
        <v>1339</v>
      </c>
      <c r="V138" s="295">
        <f>IF('FEN 2016'!$A603&lt;&gt;0,'FEN 2016'!H603, " ")</f>
        <v>5426780</v>
      </c>
      <c r="W138" s="295">
        <f>IF('FEN 2016'!$A603&lt;&gt;0,'FEN 2016'!G603, " ")</f>
        <v>814017</v>
      </c>
      <c r="X138" s="296">
        <f t="shared" si="28"/>
        <v>0.15</v>
      </c>
      <c r="Y138" s="295">
        <f>IF('FEN 2016'!$A603&lt;&gt;0,'FEN 2016'!I603, " ")</f>
        <v>1000000</v>
      </c>
      <c r="Z138" s="296">
        <f t="shared" si="29"/>
        <v>0.18427133585662217</v>
      </c>
      <c r="AA138" s="295">
        <f>IF('FEN 2016'!$A603&lt;&gt;0,'FEN 2016'!J603, " ")</f>
        <v>0</v>
      </c>
      <c r="AB138" s="296">
        <f t="shared" si="30"/>
        <v>0</v>
      </c>
      <c r="AC138" s="295">
        <f>IF('FEN 2016'!$A603&lt;&gt;0,'FEN 2016'!K603, " ")</f>
        <v>1000000</v>
      </c>
      <c r="AD138" s="296">
        <f t="shared" si="31"/>
        <v>0.18427133585662217</v>
      </c>
      <c r="AE138" s="295">
        <f>IF('FEN 2016'!$A603&lt;&gt;0,'FEN 2016'!L603, " ")</f>
        <v>4426780</v>
      </c>
      <c r="AF138" s="296">
        <f t="shared" si="32"/>
        <v>0.81572866414337786</v>
      </c>
      <c r="AG138" s="296">
        <f t="shared" si="33"/>
        <v>0.15</v>
      </c>
      <c r="AH138" s="314" t="s">
        <v>1343</v>
      </c>
      <c r="AI138" s="305"/>
      <c r="AJ138" s="305"/>
      <c r="AK138" s="305"/>
      <c r="AL138" s="305"/>
      <c r="AM138" s="305"/>
      <c r="AN138" s="305"/>
      <c r="AO138" s="305"/>
      <c r="AP138" s="128"/>
      <c r="AQ138" s="128"/>
      <c r="AR138" s="128"/>
      <c r="AS138" s="128"/>
      <c r="AT138" s="128"/>
      <c r="AU138" s="128"/>
      <c r="AV138" s="128"/>
      <c r="AW138" s="128"/>
      <c r="AX138" s="128"/>
      <c r="AY138" s="128"/>
    </row>
    <row r="139" spans="1:51" ht="13.15" customHeight="1">
      <c r="A139" s="128">
        <v>137</v>
      </c>
      <c r="B139" s="128">
        <f>IF('FEN 2016'!$A606&lt;&gt;0,'FEN 2016'!B606, " ")</f>
        <v>2016</v>
      </c>
      <c r="C139" s="128">
        <f>IF('FEN 2016'!$A606&lt;&gt;0,'FEN 2016'!C606, " ")</f>
        <v>2016</v>
      </c>
      <c r="D139" s="301" t="str">
        <f t="shared" si="34"/>
        <v xml:space="preserve"> </v>
      </c>
      <c r="E139" s="301" t="str">
        <f t="shared" si="34"/>
        <v xml:space="preserve"> </v>
      </c>
      <c r="F139" s="301" t="str">
        <f t="shared" si="34"/>
        <v xml:space="preserve"> </v>
      </c>
      <c r="G139" s="301" t="str">
        <f t="shared" si="34"/>
        <v xml:space="preserve"> </v>
      </c>
      <c r="H139" s="301" t="str">
        <f t="shared" si="34"/>
        <v xml:space="preserve"> </v>
      </c>
      <c r="I139" s="301" t="str">
        <f t="shared" si="34"/>
        <v>1</v>
      </c>
      <c r="J139" s="301" t="str">
        <f t="shared" si="34"/>
        <v xml:space="preserve"> </v>
      </c>
      <c r="K139" s="128" t="str">
        <f t="shared" si="27"/>
        <v>NU</v>
      </c>
      <c r="L139" s="306" t="str">
        <f>IF('FEN 2016'!$A606&lt;&gt;0,'FEN 2016'!E606, " ")</f>
        <v xml:space="preserve">Forarea sondei arteziene pentru aprovizionarea cu apă a s. Hîrbovăţ, rl. Călăraşi </v>
      </c>
      <c r="M139" s="308" t="s">
        <v>1344</v>
      </c>
      <c r="N139" s="308"/>
      <c r="O139" s="306"/>
      <c r="P139" s="306"/>
      <c r="Q139" s="128" t="str">
        <f>IF('FEN 2016'!$A606&lt;&gt;0,'FEN 2016'!F606, " ")</f>
        <v>Primăria Onișcani, r. Călaraşi</v>
      </c>
      <c r="R139" s="298" t="s">
        <v>1520</v>
      </c>
      <c r="S139" s="298" t="s">
        <v>1374</v>
      </c>
      <c r="T139" s="298" t="s">
        <v>1334</v>
      </c>
      <c r="U139" s="298" t="s">
        <v>1339</v>
      </c>
      <c r="V139" s="295">
        <f>IF('FEN 2016'!$A606&lt;&gt;0,'FEN 2016'!H606, " ")</f>
        <v>11640900</v>
      </c>
      <c r="W139" s="295">
        <f>IF('FEN 2016'!$A606&lt;&gt;0,'FEN 2016'!G606, " ")</f>
        <v>1746135</v>
      </c>
      <c r="X139" s="296">
        <f t="shared" si="28"/>
        <v>0.15</v>
      </c>
      <c r="Y139" s="295">
        <f>IF('FEN 2016'!$A606&lt;&gt;0,'FEN 2016'!I606, " ")</f>
        <v>989500</v>
      </c>
      <c r="Z139" s="296">
        <f t="shared" si="29"/>
        <v>8.500201874425517E-2</v>
      </c>
      <c r="AA139" s="295">
        <f>IF('FEN 2016'!$A606&lt;&gt;0,'FEN 2016'!J606, " ")</f>
        <v>770223.3</v>
      </c>
      <c r="AB139" s="296">
        <f t="shared" si="30"/>
        <v>6.6165270726490227E-2</v>
      </c>
      <c r="AC139" s="295">
        <f>IF('FEN 2016'!$A606&lt;&gt;0,'FEN 2016'!K606, " ")</f>
        <v>219276.69999999995</v>
      </c>
      <c r="AD139" s="296">
        <f t="shared" si="31"/>
        <v>1.8836748017764946E-2</v>
      </c>
      <c r="AE139" s="295">
        <f>IF('FEN 2016'!$A606&lt;&gt;0,'FEN 2016'!L606, " ")</f>
        <v>10651400</v>
      </c>
      <c r="AF139" s="296">
        <f t="shared" si="32"/>
        <v>0.91499798125574483</v>
      </c>
      <c r="AG139" s="296">
        <f t="shared" si="33"/>
        <v>0.21616527072649019</v>
      </c>
      <c r="AH139" s="314" t="s">
        <v>1343</v>
      </c>
      <c r="AI139" s="305"/>
      <c r="AJ139" s="305"/>
      <c r="AK139" s="305"/>
      <c r="AL139" s="305"/>
      <c r="AM139" s="305"/>
      <c r="AN139" s="305"/>
      <c r="AO139" s="305"/>
      <c r="AP139" s="128"/>
      <c r="AQ139" s="128"/>
      <c r="AR139" s="128"/>
      <c r="AS139" s="128"/>
      <c r="AT139" s="128"/>
      <c r="AU139" s="128"/>
      <c r="AV139" s="128"/>
      <c r="AW139" s="128"/>
      <c r="AX139" s="128"/>
      <c r="AY139" s="128"/>
    </row>
    <row r="140" spans="1:51" ht="13.15" customHeight="1">
      <c r="A140" s="128">
        <v>138</v>
      </c>
      <c r="B140" s="128">
        <f>IF('FEN 2016'!$A609&lt;&gt;0,'FEN 2016'!B609, " ")</f>
        <v>2016</v>
      </c>
      <c r="C140" s="128">
        <f>IF('FEN 2016'!$A609&lt;&gt;0,'FEN 2016'!C609, " ")</f>
        <v>2016</v>
      </c>
      <c r="D140" s="301" t="str">
        <f t="shared" si="34"/>
        <v xml:space="preserve"> </v>
      </c>
      <c r="E140" s="301" t="str">
        <f t="shared" si="34"/>
        <v xml:space="preserve"> </v>
      </c>
      <c r="F140" s="301" t="str">
        <f t="shared" si="34"/>
        <v xml:space="preserve"> </v>
      </c>
      <c r="G140" s="301" t="str">
        <f t="shared" si="34"/>
        <v xml:space="preserve"> </v>
      </c>
      <c r="H140" s="301" t="str">
        <f t="shared" si="34"/>
        <v xml:space="preserve"> </v>
      </c>
      <c r="I140" s="301" t="str">
        <f t="shared" si="34"/>
        <v>1</v>
      </c>
      <c r="J140" s="301" t="str">
        <f t="shared" si="34"/>
        <v xml:space="preserve"> </v>
      </c>
      <c r="K140" s="128" t="str">
        <f t="shared" si="27"/>
        <v>NU</v>
      </c>
      <c r="L140" s="306" t="str">
        <f>IF('FEN 2016'!$A609&lt;&gt;0,'FEN 2016'!E609, " ")</f>
        <v xml:space="preserve">Alimentarea cu apă şi reţele de canalizare din s. Frasin, rl. Donduşeni </v>
      </c>
      <c r="M140" s="308"/>
      <c r="N140" s="308" t="s">
        <v>1344</v>
      </c>
      <c r="O140" s="308" t="s">
        <v>1344</v>
      </c>
      <c r="P140" s="306"/>
      <c r="Q140" s="128" t="str">
        <f>IF('FEN 2016'!$A609&lt;&gt;0,'FEN 2016'!F609, " ")</f>
        <v>Primăria Frasin, rl. Donduşeni</v>
      </c>
      <c r="R140" s="298" t="s">
        <v>1434</v>
      </c>
      <c r="S140" s="298" t="s">
        <v>1383</v>
      </c>
      <c r="T140" s="298" t="s">
        <v>1336</v>
      </c>
      <c r="U140" s="298" t="s">
        <v>1339</v>
      </c>
      <c r="V140" s="295">
        <f>IF('FEN 2016'!$A609&lt;&gt;0,'FEN 2016'!H609, " ")</f>
        <v>21032940</v>
      </c>
      <c r="W140" s="295">
        <f>IF('FEN 2016'!$A609&lt;&gt;0,'FEN 2016'!G609, " ")</f>
        <v>3154941</v>
      </c>
      <c r="X140" s="296">
        <f t="shared" si="28"/>
        <v>0.15</v>
      </c>
      <c r="Y140" s="295">
        <f>IF('FEN 2016'!$A609&lt;&gt;0,'FEN 2016'!I609, " ")</f>
        <v>1000000</v>
      </c>
      <c r="Z140" s="296">
        <f t="shared" si="29"/>
        <v>4.7544470720688597E-2</v>
      </c>
      <c r="AA140" s="295">
        <f>IF('FEN 2016'!$A609&lt;&gt;0,'FEN 2016'!J609, " ")</f>
        <v>0</v>
      </c>
      <c r="AB140" s="296">
        <f t="shared" si="30"/>
        <v>0</v>
      </c>
      <c r="AC140" s="295">
        <f>IF('FEN 2016'!$A609&lt;&gt;0,'FEN 2016'!K609, " ")</f>
        <v>1000000</v>
      </c>
      <c r="AD140" s="296">
        <f t="shared" si="31"/>
        <v>4.7544470720688597E-2</v>
      </c>
      <c r="AE140" s="295">
        <f>IF('FEN 2016'!$A609&lt;&gt;0,'FEN 2016'!L609, " ")</f>
        <v>20032940</v>
      </c>
      <c r="AF140" s="296">
        <f t="shared" si="32"/>
        <v>0.95245552927931143</v>
      </c>
      <c r="AG140" s="296">
        <f t="shared" si="33"/>
        <v>0.15</v>
      </c>
      <c r="AH140" s="314" t="s">
        <v>1343</v>
      </c>
      <c r="AI140" s="305"/>
      <c r="AJ140" s="305"/>
      <c r="AK140" s="305"/>
      <c r="AL140" s="305"/>
      <c r="AM140" s="305"/>
      <c r="AN140" s="305"/>
      <c r="AO140" s="305"/>
      <c r="AP140" s="128"/>
      <c r="AQ140" s="128"/>
      <c r="AR140" s="128"/>
      <c r="AS140" s="128"/>
      <c r="AT140" s="128"/>
      <c r="AU140" s="128"/>
      <c r="AV140" s="128"/>
      <c r="AW140" s="128"/>
      <c r="AX140" s="128"/>
      <c r="AY140" s="128"/>
    </row>
    <row r="141" spans="1:51" ht="13.15" customHeight="1">
      <c r="A141" s="128">
        <v>139</v>
      </c>
      <c r="B141" s="128">
        <f>IF('FEN 2016'!$A612&lt;&gt;0,'FEN 2016'!B612, " ")</f>
        <v>2016</v>
      </c>
      <c r="C141" s="128">
        <f>IF('FEN 2016'!$A612&lt;&gt;0,'FEN 2016'!C612, " ")</f>
        <v>2016</v>
      </c>
      <c r="D141" s="301" t="str">
        <f t="shared" si="34"/>
        <v xml:space="preserve"> </v>
      </c>
      <c r="E141" s="301" t="str">
        <f t="shared" si="34"/>
        <v xml:space="preserve"> </v>
      </c>
      <c r="F141" s="301" t="str">
        <f t="shared" si="34"/>
        <v xml:space="preserve"> </v>
      </c>
      <c r="G141" s="301" t="str">
        <f t="shared" si="34"/>
        <v xml:space="preserve"> </v>
      </c>
      <c r="H141" s="301" t="str">
        <f t="shared" si="34"/>
        <v xml:space="preserve"> </v>
      </c>
      <c r="I141" s="301" t="str">
        <f t="shared" si="34"/>
        <v>1</v>
      </c>
      <c r="J141" s="301" t="str">
        <f t="shared" si="34"/>
        <v xml:space="preserve"> </v>
      </c>
      <c r="K141" s="128" t="str">
        <f t="shared" si="27"/>
        <v>NU</v>
      </c>
      <c r="L141" s="306" t="str">
        <f>IF('FEN 2016'!$A612&lt;&gt;0,'FEN 2016'!E612, " ")</f>
        <v>Construcţia staţiei de epurare din s.Băcioi, mun. Chişinău</v>
      </c>
      <c r="M141" s="308"/>
      <c r="N141" s="308"/>
      <c r="O141" s="306"/>
      <c r="P141" s="308" t="s">
        <v>1344</v>
      </c>
      <c r="Q141" s="128" t="str">
        <f>IF('FEN 2016'!$A612&lt;&gt;0,'FEN 2016'!F612, " ")</f>
        <v>Primăria com. Băcioi, mun. Chişinău</v>
      </c>
      <c r="R141" s="298" t="s">
        <v>1580</v>
      </c>
      <c r="S141" s="298" t="s">
        <v>1405</v>
      </c>
      <c r="T141" s="298" t="s">
        <v>1340</v>
      </c>
      <c r="U141" s="298" t="s">
        <v>1339</v>
      </c>
      <c r="V141" s="295">
        <f>IF('FEN 2016'!$A612&lt;&gt;0,'FEN 2016'!H612, " ")</f>
        <v>11187760</v>
      </c>
      <c r="W141" s="295">
        <f>IF('FEN 2016'!$A612&lt;&gt;0,'FEN 2016'!G612, " ")</f>
        <v>1678164</v>
      </c>
      <c r="X141" s="296">
        <f t="shared" si="28"/>
        <v>0.15</v>
      </c>
      <c r="Y141" s="295">
        <f>IF('FEN 2016'!$A612&lt;&gt;0,'FEN 2016'!I612, " ")</f>
        <v>1000000</v>
      </c>
      <c r="Z141" s="296">
        <f t="shared" si="29"/>
        <v>8.9383397570201722E-2</v>
      </c>
      <c r="AA141" s="295">
        <f>IF('FEN 2016'!$A612&lt;&gt;0,'FEN 2016'!J612, " ")</f>
        <v>100000</v>
      </c>
      <c r="AB141" s="296">
        <f t="shared" si="30"/>
        <v>8.9383397570201722E-3</v>
      </c>
      <c r="AC141" s="295">
        <f>IF('FEN 2016'!$A612&lt;&gt;0,'FEN 2016'!K612, " ")</f>
        <v>900000</v>
      </c>
      <c r="AD141" s="296">
        <f t="shared" si="31"/>
        <v>8.044505781318155E-2</v>
      </c>
      <c r="AE141" s="295">
        <f>IF('FEN 2016'!$A612&lt;&gt;0,'FEN 2016'!L612, " ")</f>
        <v>10187760</v>
      </c>
      <c r="AF141" s="296">
        <f t="shared" si="32"/>
        <v>0.91061660242979825</v>
      </c>
      <c r="AG141" s="296">
        <f t="shared" si="33"/>
        <v>0.15893833975702018</v>
      </c>
      <c r="AH141" s="314" t="s">
        <v>1343</v>
      </c>
      <c r="AI141" s="305"/>
      <c r="AJ141" s="305"/>
      <c r="AK141" s="305"/>
      <c r="AL141" s="305"/>
      <c r="AM141" s="305"/>
      <c r="AN141" s="305"/>
      <c r="AO141" s="305"/>
      <c r="AP141" s="128"/>
      <c r="AQ141" s="128"/>
      <c r="AR141" s="128"/>
      <c r="AS141" s="128"/>
      <c r="AT141" s="128"/>
      <c r="AU141" s="128"/>
      <c r="AV141" s="128"/>
      <c r="AW141" s="128"/>
      <c r="AX141" s="128"/>
      <c r="AY141" s="128"/>
    </row>
    <row r="142" spans="1:51" ht="13.15" customHeight="1">
      <c r="A142" s="128">
        <v>140</v>
      </c>
      <c r="B142" s="128">
        <f>IF('FEN 2016'!$A615&lt;&gt;0,'FEN 2016'!B615, " ")</f>
        <v>2016</v>
      </c>
      <c r="C142" s="128">
        <f>IF('FEN 2016'!$A615&lt;&gt;0,'FEN 2016'!C615, " ")</f>
        <v>2016</v>
      </c>
      <c r="D142" s="301" t="str">
        <f t="shared" si="34"/>
        <v xml:space="preserve"> </v>
      </c>
      <c r="E142" s="301" t="str">
        <f t="shared" si="34"/>
        <v xml:space="preserve"> </v>
      </c>
      <c r="F142" s="301" t="str">
        <f t="shared" si="34"/>
        <v xml:space="preserve"> </v>
      </c>
      <c r="G142" s="301" t="str">
        <f t="shared" si="34"/>
        <v xml:space="preserve"> </v>
      </c>
      <c r="H142" s="301" t="str">
        <f t="shared" si="34"/>
        <v xml:space="preserve"> </v>
      </c>
      <c r="I142" s="301" t="str">
        <f t="shared" si="34"/>
        <v>1</v>
      </c>
      <c r="J142" s="301" t="str">
        <f t="shared" si="34"/>
        <v xml:space="preserve"> </v>
      </c>
      <c r="K142" s="128" t="str">
        <f t="shared" si="27"/>
        <v>NU</v>
      </c>
      <c r="L142" s="306" t="str">
        <f>IF('FEN 2016'!$A615&lt;&gt;0,'FEN 2016'!E615, " ")</f>
        <v xml:space="preserve">Aprovizionarea cu apă potabilă şi canalizare </v>
      </c>
      <c r="M142" s="308"/>
      <c r="N142" s="308" t="s">
        <v>1344</v>
      </c>
      <c r="O142" s="308" t="s">
        <v>1344</v>
      </c>
      <c r="P142" s="306"/>
      <c r="Q142" s="128" t="str">
        <f>IF('FEN 2016'!$A615&lt;&gt;0,'FEN 2016'!F615, " ")</f>
        <v>Primăria Lalova, rl. Rezina</v>
      </c>
      <c r="R142" s="298" t="s">
        <v>1466</v>
      </c>
      <c r="S142" s="298" t="s">
        <v>1394</v>
      </c>
      <c r="T142" s="298" t="s">
        <v>1334</v>
      </c>
      <c r="U142" s="298" t="s">
        <v>1339</v>
      </c>
      <c r="V142" s="295">
        <f>IF('FEN 2016'!$A615&lt;&gt;0,'FEN 2016'!H615, " ")</f>
        <v>16394260</v>
      </c>
      <c r="W142" s="295">
        <f>IF('FEN 2016'!$A615&lt;&gt;0,'FEN 2016'!G615, " ")</f>
        <v>2459139</v>
      </c>
      <c r="X142" s="296">
        <f t="shared" si="28"/>
        <v>0.15</v>
      </c>
      <c r="Y142" s="295">
        <f>IF('FEN 2016'!$A615&lt;&gt;0,'FEN 2016'!I615, " ")</f>
        <v>1000000</v>
      </c>
      <c r="Z142" s="296">
        <f t="shared" si="29"/>
        <v>6.0996958691639631E-2</v>
      </c>
      <c r="AA142" s="295">
        <f>IF('FEN 2016'!$A615&lt;&gt;0,'FEN 2016'!J615, " ")</f>
        <v>0</v>
      </c>
      <c r="AB142" s="296">
        <f t="shared" si="30"/>
        <v>0</v>
      </c>
      <c r="AC142" s="295">
        <f>IF('FEN 2016'!$A615&lt;&gt;0,'FEN 2016'!K615, " ")</f>
        <v>1000000</v>
      </c>
      <c r="AD142" s="296">
        <f t="shared" si="31"/>
        <v>6.0996958691639631E-2</v>
      </c>
      <c r="AE142" s="295">
        <f>IF('FEN 2016'!$A615&lt;&gt;0,'FEN 2016'!L615, " ")</f>
        <v>15394260</v>
      </c>
      <c r="AF142" s="296">
        <f t="shared" si="32"/>
        <v>0.93900304130836032</v>
      </c>
      <c r="AG142" s="296">
        <f t="shared" si="33"/>
        <v>0.15</v>
      </c>
      <c r="AH142" s="314" t="s">
        <v>1343</v>
      </c>
      <c r="AI142" s="305"/>
      <c r="AJ142" s="305"/>
      <c r="AK142" s="305"/>
      <c r="AL142" s="305"/>
      <c r="AM142" s="305"/>
      <c r="AN142" s="305"/>
      <c r="AO142" s="305"/>
      <c r="AP142" s="128"/>
      <c r="AQ142" s="128"/>
      <c r="AR142" s="128"/>
      <c r="AS142" s="128"/>
      <c r="AT142" s="128"/>
      <c r="AU142" s="128"/>
      <c r="AV142" s="128"/>
      <c r="AW142" s="128"/>
      <c r="AX142" s="128"/>
      <c r="AY142" s="128"/>
    </row>
    <row r="143" spans="1:51" ht="13.15" customHeight="1">
      <c r="A143" s="128">
        <v>141</v>
      </c>
      <c r="B143" s="128">
        <f>IF('FEN 2016'!$A618&lt;&gt;0,'FEN 2016'!B618, " ")</f>
        <v>2016</v>
      </c>
      <c r="C143" s="128">
        <f>IF('FEN 2016'!$A618&lt;&gt;0,'FEN 2016'!C618, " ")</f>
        <v>2016</v>
      </c>
      <c r="D143" s="301" t="str">
        <f t="shared" ref="D143:J152" si="35">IF(AND($B143&gt;=D$2-$C143+$B143,$C143&lt;=D$2+$C143-$B143),"1"," ")</f>
        <v xml:space="preserve"> </v>
      </c>
      <c r="E143" s="301" t="str">
        <f t="shared" si="35"/>
        <v xml:space="preserve"> </v>
      </c>
      <c r="F143" s="301" t="str">
        <f t="shared" si="35"/>
        <v xml:space="preserve"> </v>
      </c>
      <c r="G143" s="301" t="str">
        <f t="shared" si="35"/>
        <v xml:space="preserve"> </v>
      </c>
      <c r="H143" s="301" t="str">
        <f t="shared" si="35"/>
        <v xml:space="preserve"> </v>
      </c>
      <c r="I143" s="301" t="str">
        <f t="shared" si="35"/>
        <v>1</v>
      </c>
      <c r="J143" s="301" t="str">
        <f t="shared" si="35"/>
        <v xml:space="preserve"> </v>
      </c>
      <c r="K143" s="128" t="str">
        <f t="shared" si="27"/>
        <v>NU</v>
      </c>
      <c r="L143" s="306" t="str">
        <f>IF('FEN 2016'!$A618&lt;&gt;0,'FEN 2016'!E618, " ")</f>
        <v xml:space="preserve">Apeduct şi canalizare.Forarea sondei pentru aprovizionare cu apă a s. Pereni, rl. Rezina                                                  </v>
      </c>
      <c r="M143" s="308" t="s">
        <v>1344</v>
      </c>
      <c r="N143" s="308" t="s">
        <v>1344</v>
      </c>
      <c r="O143" s="308" t="s">
        <v>1344</v>
      </c>
      <c r="P143" s="306"/>
      <c r="Q143" s="128" t="str">
        <f>IF('FEN 2016'!$A618&lt;&gt;0,'FEN 2016'!F618, " ")</f>
        <v>Primăria Pereni, rl. Rezina</v>
      </c>
      <c r="R143" s="298" t="s">
        <v>1502</v>
      </c>
      <c r="S143" s="298" t="s">
        <v>1394</v>
      </c>
      <c r="T143" s="298" t="s">
        <v>1334</v>
      </c>
      <c r="U143" s="298" t="s">
        <v>1339</v>
      </c>
      <c r="V143" s="295">
        <f>IF('FEN 2016'!$A618&lt;&gt;0,'FEN 2016'!H618, " ")</f>
        <v>18220530</v>
      </c>
      <c r="W143" s="295">
        <f>IF('FEN 2016'!$A618&lt;&gt;0,'FEN 2016'!G618, " ")</f>
        <v>2733079.5</v>
      </c>
      <c r="X143" s="296">
        <f t="shared" si="28"/>
        <v>0.15</v>
      </c>
      <c r="Y143" s="295">
        <f>IF('FEN 2016'!$A618&lt;&gt;0,'FEN 2016'!I618, " ")</f>
        <v>1000000</v>
      </c>
      <c r="Z143" s="296">
        <f t="shared" si="29"/>
        <v>5.4883145550650832E-2</v>
      </c>
      <c r="AA143" s="295">
        <f>IF('FEN 2016'!$A618&lt;&gt;0,'FEN 2016'!J618, " ")</f>
        <v>100000</v>
      </c>
      <c r="AB143" s="296">
        <f t="shared" si="30"/>
        <v>5.4883145550650835E-3</v>
      </c>
      <c r="AC143" s="295">
        <f>IF('FEN 2016'!$A618&lt;&gt;0,'FEN 2016'!K618, " ")</f>
        <v>900000</v>
      </c>
      <c r="AD143" s="296">
        <f t="shared" si="31"/>
        <v>4.9394830995585746E-2</v>
      </c>
      <c r="AE143" s="295">
        <f>IF('FEN 2016'!$A618&lt;&gt;0,'FEN 2016'!L618, " ")</f>
        <v>17220530</v>
      </c>
      <c r="AF143" s="296">
        <f t="shared" si="32"/>
        <v>0.94511685444934912</v>
      </c>
      <c r="AG143" s="296">
        <f t="shared" si="33"/>
        <v>0.15548831455506509</v>
      </c>
      <c r="AH143" s="314" t="s">
        <v>1343</v>
      </c>
      <c r="AI143" s="305"/>
      <c r="AJ143" s="305"/>
      <c r="AK143" s="305"/>
      <c r="AL143" s="305"/>
      <c r="AM143" s="305"/>
      <c r="AN143" s="305"/>
      <c r="AO143" s="305"/>
      <c r="AP143" s="128"/>
      <c r="AQ143" s="128"/>
      <c r="AR143" s="128"/>
      <c r="AS143" s="128"/>
      <c r="AT143" s="128"/>
      <c r="AU143" s="128"/>
      <c r="AV143" s="128"/>
      <c r="AW143" s="128"/>
      <c r="AX143" s="128"/>
      <c r="AY143" s="128"/>
    </row>
    <row r="144" spans="1:51" ht="13.15" customHeight="1">
      <c r="A144" s="128">
        <v>142</v>
      </c>
      <c r="B144" s="128">
        <f>IF('FEN 2016'!$A621&lt;&gt;0,'FEN 2016'!B621, " ")</f>
        <v>2016</v>
      </c>
      <c r="C144" s="128">
        <f>IF('FEN 2016'!$A621&lt;&gt;0,'FEN 2016'!C621, " ")</f>
        <v>2016</v>
      </c>
      <c r="D144" s="301" t="str">
        <f t="shared" si="35"/>
        <v xml:space="preserve"> </v>
      </c>
      <c r="E144" s="301" t="str">
        <f t="shared" si="35"/>
        <v xml:space="preserve"> </v>
      </c>
      <c r="F144" s="301" t="str">
        <f t="shared" si="35"/>
        <v xml:space="preserve"> </v>
      </c>
      <c r="G144" s="301" t="str">
        <f t="shared" si="35"/>
        <v xml:space="preserve"> </v>
      </c>
      <c r="H144" s="301" t="str">
        <f t="shared" si="35"/>
        <v xml:space="preserve"> </v>
      </c>
      <c r="I144" s="301" t="str">
        <f t="shared" si="35"/>
        <v>1</v>
      </c>
      <c r="J144" s="301" t="str">
        <f t="shared" si="35"/>
        <v xml:space="preserve"> </v>
      </c>
      <c r="K144" s="128" t="str">
        <f t="shared" si="27"/>
        <v>NU</v>
      </c>
      <c r="L144" s="306" t="str">
        <f>IF('FEN 2016'!$A621&lt;&gt;0,'FEN 2016'!E621, " ")</f>
        <v>Reabilitarea reţelei de distribuire cu apă a com. Natalievca, rl. Făleşti</v>
      </c>
      <c r="M144" s="308"/>
      <c r="N144" s="308" t="s">
        <v>1344</v>
      </c>
      <c r="O144" s="306"/>
      <c r="P144" s="306"/>
      <c r="Q144" s="128" t="str">
        <f>IF('FEN 2016'!$A621&lt;&gt;0,'FEN 2016'!F621, " ")</f>
        <v>Primăria Natalievca, rl. Făleşti</v>
      </c>
      <c r="R144" s="298" t="s">
        <v>1494</v>
      </c>
      <c r="S144" s="298" t="s">
        <v>1387</v>
      </c>
      <c r="T144" s="298" t="s">
        <v>1336</v>
      </c>
      <c r="U144" s="298"/>
      <c r="V144" s="295">
        <f>IF('FEN 2016'!$A621&lt;&gt;0,'FEN 2016'!H621, " ")</f>
        <v>3609950</v>
      </c>
      <c r="W144" s="295">
        <f>IF('FEN 2016'!$A621&lt;&gt;0,'FEN 2016'!G621, " ")</f>
        <v>541492.5</v>
      </c>
      <c r="X144" s="296">
        <f t="shared" si="28"/>
        <v>0.15</v>
      </c>
      <c r="Y144" s="295">
        <f>IF('FEN 2016'!$A621&lt;&gt;0,'FEN 2016'!I621, " ")</f>
        <v>1000000</v>
      </c>
      <c r="Z144" s="296">
        <f t="shared" si="29"/>
        <v>0.2770121469826452</v>
      </c>
      <c r="AA144" s="295">
        <f>IF('FEN 2016'!$A621&lt;&gt;0,'FEN 2016'!J621, " ")</f>
        <v>100000</v>
      </c>
      <c r="AB144" s="296">
        <f t="shared" si="30"/>
        <v>2.7701214698264517E-2</v>
      </c>
      <c r="AC144" s="295">
        <f>IF('FEN 2016'!$A621&lt;&gt;0,'FEN 2016'!K621, " ")</f>
        <v>900000</v>
      </c>
      <c r="AD144" s="296">
        <f t="shared" si="31"/>
        <v>0.24931093228438067</v>
      </c>
      <c r="AE144" s="295">
        <f>IF('FEN 2016'!$A621&lt;&gt;0,'FEN 2016'!L621, " ")</f>
        <v>2609950</v>
      </c>
      <c r="AF144" s="296">
        <f t="shared" si="32"/>
        <v>0.7229878530173548</v>
      </c>
      <c r="AG144" s="296">
        <f t="shared" si="33"/>
        <v>0.17770121469826453</v>
      </c>
      <c r="AH144" s="314" t="s">
        <v>1343</v>
      </c>
      <c r="AI144" s="305"/>
      <c r="AJ144" s="305"/>
      <c r="AK144" s="305"/>
      <c r="AL144" s="305"/>
      <c r="AM144" s="305"/>
      <c r="AN144" s="305"/>
      <c r="AO144" s="305"/>
      <c r="AP144" s="128"/>
      <c r="AQ144" s="128"/>
      <c r="AR144" s="128"/>
      <c r="AS144" s="128"/>
      <c r="AT144" s="128"/>
      <c r="AU144" s="128"/>
      <c r="AV144" s="128"/>
      <c r="AW144" s="128"/>
      <c r="AX144" s="128"/>
      <c r="AY144" s="128"/>
    </row>
    <row r="145" spans="1:51" ht="13.15" customHeight="1">
      <c r="A145" s="128">
        <v>143</v>
      </c>
      <c r="B145" s="128">
        <f>IF('FEN 2016'!$A624&lt;&gt;0,'FEN 2016'!B624, " ")</f>
        <v>2016</v>
      </c>
      <c r="C145" s="128">
        <f>IF('FEN 2016'!$A624&lt;&gt;0,'FEN 2016'!C624, " ")</f>
        <v>2016</v>
      </c>
      <c r="D145" s="301" t="str">
        <f t="shared" si="35"/>
        <v xml:space="preserve"> </v>
      </c>
      <c r="E145" s="301" t="str">
        <f t="shared" si="35"/>
        <v xml:space="preserve"> </v>
      </c>
      <c r="F145" s="301" t="str">
        <f t="shared" si="35"/>
        <v xml:space="preserve"> </v>
      </c>
      <c r="G145" s="301" t="str">
        <f t="shared" si="35"/>
        <v xml:space="preserve"> </v>
      </c>
      <c r="H145" s="301" t="str">
        <f t="shared" si="35"/>
        <v xml:space="preserve"> </v>
      </c>
      <c r="I145" s="301" t="str">
        <f t="shared" si="35"/>
        <v>1</v>
      </c>
      <c r="J145" s="301" t="str">
        <f t="shared" si="35"/>
        <v xml:space="preserve"> </v>
      </c>
      <c r="K145" s="128" t="str">
        <f t="shared" si="27"/>
        <v>NU</v>
      </c>
      <c r="L145" s="306" t="str">
        <f>IF('FEN 2016'!$A624&lt;&gt;0,'FEN 2016'!E624, " ")</f>
        <v xml:space="preserve">Renovarea rețelelor de apeduct cu asigurarea evacuării apelor pluviale în limita străzii Independenței în orașul Sîngerei </v>
      </c>
      <c r="M145" s="308"/>
      <c r="N145" s="308" t="s">
        <v>1344</v>
      </c>
      <c r="O145" s="306"/>
      <c r="P145" s="306"/>
      <c r="Q145" s="128" t="str">
        <f>IF('FEN 2016'!$A624&lt;&gt;0,'FEN 2016'!F624, " ")</f>
        <v>Primăria orașului Sîngerei</v>
      </c>
      <c r="R145" s="298" t="s">
        <v>1396</v>
      </c>
      <c r="S145" s="298" t="s">
        <v>1396</v>
      </c>
      <c r="T145" s="298" t="s">
        <v>1336</v>
      </c>
      <c r="U145" s="298" t="s">
        <v>1339</v>
      </c>
      <c r="V145" s="295">
        <f>IF('FEN 2016'!$A624&lt;&gt;0,'FEN 2016'!H624, " ")</f>
        <v>6287000</v>
      </c>
      <c r="W145" s="295">
        <f>IF('FEN 2016'!$A624&lt;&gt;0,'FEN 2016'!G624, " ")</f>
        <v>943050</v>
      </c>
      <c r="X145" s="296">
        <f t="shared" si="28"/>
        <v>0.15</v>
      </c>
      <c r="Y145" s="295">
        <f>IF('FEN 2016'!$A624&lt;&gt;0,'FEN 2016'!I624, " ")</f>
        <v>1000000</v>
      </c>
      <c r="Z145" s="296">
        <f t="shared" si="29"/>
        <v>0.15905837442341339</v>
      </c>
      <c r="AA145" s="295">
        <f>IF('FEN 2016'!$A624&lt;&gt;0,'FEN 2016'!J624, " ")</f>
        <v>100000</v>
      </c>
      <c r="AB145" s="296">
        <f t="shared" si="30"/>
        <v>1.590583744234134E-2</v>
      </c>
      <c r="AC145" s="295">
        <f>IF('FEN 2016'!$A624&lt;&gt;0,'FEN 2016'!K624, " ")</f>
        <v>900000</v>
      </c>
      <c r="AD145" s="296">
        <f t="shared" si="31"/>
        <v>0.14315253698107205</v>
      </c>
      <c r="AE145" s="295">
        <f>IF('FEN 2016'!$A624&lt;&gt;0,'FEN 2016'!L624, " ")</f>
        <v>5287000</v>
      </c>
      <c r="AF145" s="296">
        <f t="shared" si="32"/>
        <v>0.84094162557658658</v>
      </c>
      <c r="AG145" s="296">
        <f t="shared" si="33"/>
        <v>0.16590583744234133</v>
      </c>
      <c r="AH145" s="314" t="s">
        <v>1343</v>
      </c>
      <c r="AI145" s="305"/>
      <c r="AJ145" s="305"/>
      <c r="AK145" s="305"/>
      <c r="AL145" s="305"/>
      <c r="AM145" s="305"/>
      <c r="AN145" s="305"/>
      <c r="AO145" s="305"/>
      <c r="AP145" s="128"/>
      <c r="AQ145" s="128"/>
      <c r="AR145" s="128"/>
      <c r="AS145" s="128"/>
      <c r="AT145" s="128"/>
      <c r="AU145" s="128"/>
      <c r="AV145" s="128"/>
      <c r="AW145" s="128"/>
      <c r="AX145" s="128"/>
      <c r="AY145" s="128"/>
    </row>
    <row r="146" spans="1:51" ht="13.15" customHeight="1">
      <c r="A146" s="128">
        <v>144</v>
      </c>
      <c r="B146" s="128">
        <f>IF('FEN 2016'!$A627&lt;&gt;0,'FEN 2016'!B627, " ")</f>
        <v>2016</v>
      </c>
      <c r="C146" s="128">
        <f>IF('FEN 2016'!$A627&lt;&gt;0,'FEN 2016'!C627, " ")</f>
        <v>2016</v>
      </c>
      <c r="D146" s="301" t="str">
        <f t="shared" si="35"/>
        <v xml:space="preserve"> </v>
      </c>
      <c r="E146" s="301" t="str">
        <f t="shared" si="35"/>
        <v xml:space="preserve"> </v>
      </c>
      <c r="F146" s="301" t="str">
        <f t="shared" si="35"/>
        <v xml:space="preserve"> </v>
      </c>
      <c r="G146" s="301" t="str">
        <f t="shared" si="35"/>
        <v xml:space="preserve"> </v>
      </c>
      <c r="H146" s="301" t="str">
        <f t="shared" si="35"/>
        <v xml:space="preserve"> </v>
      </c>
      <c r="I146" s="301" t="str">
        <f t="shared" si="35"/>
        <v>1</v>
      </c>
      <c r="J146" s="301" t="str">
        <f t="shared" si="35"/>
        <v xml:space="preserve"> </v>
      </c>
      <c r="K146" s="128" t="str">
        <f t="shared" si="27"/>
        <v>NU</v>
      </c>
      <c r="L146" s="306" t="str">
        <f>IF('FEN 2016'!$A627&lt;&gt;0,'FEN 2016'!E627, " ")</f>
        <v xml:space="preserve">Construcția sistemului de canalizare și epurare în s. Zăicana </v>
      </c>
      <c r="M146" s="308"/>
      <c r="N146" s="308"/>
      <c r="O146" s="308" t="s">
        <v>1344</v>
      </c>
      <c r="P146" s="308" t="s">
        <v>1344</v>
      </c>
      <c r="Q146" s="128" t="str">
        <f>IF('FEN 2016'!$A627&lt;&gt;0,'FEN 2016'!F627, " ")</f>
        <v>Primăria Zăicana, r. Criuleni</v>
      </c>
      <c r="R146" s="298" t="s">
        <v>1538</v>
      </c>
      <c r="S146" s="298" t="s">
        <v>1381</v>
      </c>
      <c r="T146" s="298" t="s">
        <v>1352</v>
      </c>
      <c r="U146" s="298" t="s">
        <v>1339</v>
      </c>
      <c r="V146" s="295">
        <f>IF('FEN 2016'!$A627&lt;&gt;0,'FEN 2016'!H627, " ")</f>
        <v>27394670</v>
      </c>
      <c r="W146" s="295">
        <f>IF('FEN 2016'!$A627&lt;&gt;0,'FEN 2016'!G627, " ")</f>
        <v>4109200.5</v>
      </c>
      <c r="X146" s="296">
        <f t="shared" si="28"/>
        <v>0.15</v>
      </c>
      <c r="Y146" s="295">
        <f>IF('FEN 2016'!$A627&lt;&gt;0,'FEN 2016'!I627, " ")</f>
        <v>1000000</v>
      </c>
      <c r="Z146" s="296">
        <f t="shared" si="29"/>
        <v>3.6503451218795481E-2</v>
      </c>
      <c r="AA146" s="295">
        <f>IF('FEN 2016'!$A627&lt;&gt;0,'FEN 2016'!J627, " ")</f>
        <v>100000</v>
      </c>
      <c r="AB146" s="296">
        <f t="shared" si="30"/>
        <v>3.6503451218795483E-3</v>
      </c>
      <c r="AC146" s="295">
        <f>IF('FEN 2016'!$A627&lt;&gt;0,'FEN 2016'!K627, " ")</f>
        <v>900000</v>
      </c>
      <c r="AD146" s="296">
        <f t="shared" si="31"/>
        <v>3.2853106096915934E-2</v>
      </c>
      <c r="AE146" s="295">
        <f>IF('FEN 2016'!$A627&lt;&gt;0,'FEN 2016'!L627, " ")</f>
        <v>26394670</v>
      </c>
      <c r="AF146" s="296">
        <f t="shared" si="32"/>
        <v>0.9634965487812045</v>
      </c>
      <c r="AG146" s="296">
        <f t="shared" si="33"/>
        <v>0.15365034512187956</v>
      </c>
      <c r="AH146" s="314" t="s">
        <v>1343</v>
      </c>
      <c r="AI146" s="305"/>
      <c r="AJ146" s="305"/>
      <c r="AK146" s="305"/>
      <c r="AL146" s="305"/>
      <c r="AM146" s="305"/>
      <c r="AN146" s="305"/>
      <c r="AO146" s="305"/>
      <c r="AP146" s="128"/>
      <c r="AQ146" s="128"/>
      <c r="AR146" s="128"/>
      <c r="AS146" s="128"/>
      <c r="AT146" s="128"/>
      <c r="AU146" s="128"/>
      <c r="AV146" s="128"/>
      <c r="AW146" s="128"/>
      <c r="AX146" s="128"/>
      <c r="AY146" s="128"/>
    </row>
    <row r="147" spans="1:51" ht="13.15" customHeight="1">
      <c r="A147" s="128">
        <v>145</v>
      </c>
      <c r="B147" s="128">
        <f>IF('FEN 2016'!$A630&lt;&gt;0,'FEN 2016'!B630, " ")</f>
        <v>2016</v>
      </c>
      <c r="C147" s="128">
        <f>IF('FEN 2016'!$A630&lt;&gt;0,'FEN 2016'!C630, " ")</f>
        <v>2016</v>
      </c>
      <c r="D147" s="301" t="str">
        <f t="shared" si="35"/>
        <v xml:space="preserve"> </v>
      </c>
      <c r="E147" s="301" t="str">
        <f t="shared" si="35"/>
        <v xml:space="preserve"> </v>
      </c>
      <c r="F147" s="301" t="str">
        <f t="shared" si="35"/>
        <v xml:space="preserve"> </v>
      </c>
      <c r="G147" s="301" t="str">
        <f t="shared" si="35"/>
        <v xml:space="preserve"> </v>
      </c>
      <c r="H147" s="301" t="str">
        <f t="shared" si="35"/>
        <v xml:space="preserve"> </v>
      </c>
      <c r="I147" s="301" t="str">
        <f t="shared" si="35"/>
        <v>1</v>
      </c>
      <c r="J147" s="301" t="str">
        <f t="shared" si="35"/>
        <v xml:space="preserve"> </v>
      </c>
      <c r="K147" s="128" t="str">
        <f t="shared" si="27"/>
        <v>NU</v>
      </c>
      <c r="L147" s="306" t="str">
        <f>IF('FEN 2016'!$A630&lt;&gt;0,'FEN 2016'!E630, " ")</f>
        <v xml:space="preserve">Alimentarea cu apă și canalizare a s. Tătărești, r. Strășeni </v>
      </c>
      <c r="M147" s="308"/>
      <c r="N147" s="308" t="s">
        <v>1344</v>
      </c>
      <c r="O147" s="308" t="s">
        <v>1344</v>
      </c>
      <c r="P147" s="306"/>
      <c r="Q147" s="128" t="str">
        <f>IF('FEN 2016'!$A630&lt;&gt;0,'FEN 2016'!F630, " ")</f>
        <v>Primăria Tătărești, r. Strășeni</v>
      </c>
      <c r="R147" s="298" t="s">
        <v>1618</v>
      </c>
      <c r="S147" s="298" t="s">
        <v>1400</v>
      </c>
      <c r="T147" s="298" t="s">
        <v>1334</v>
      </c>
      <c r="U147" s="298" t="s">
        <v>1339</v>
      </c>
      <c r="V147" s="295">
        <f>IF('FEN 2016'!$A630&lt;&gt;0,'FEN 2016'!H630, " ")</f>
        <v>16861830</v>
      </c>
      <c r="W147" s="295">
        <f>IF('FEN 2016'!$A630&lt;&gt;0,'FEN 2016'!G630, " ")</f>
        <v>2529274.5</v>
      </c>
      <c r="X147" s="296">
        <f t="shared" si="28"/>
        <v>0.15</v>
      </c>
      <c r="Y147" s="295">
        <f>IF('FEN 2016'!$A630&lt;&gt;0,'FEN 2016'!I630, " ")</f>
        <v>1000000</v>
      </c>
      <c r="Z147" s="296">
        <f t="shared" si="29"/>
        <v>5.9305543941553199E-2</v>
      </c>
      <c r="AA147" s="295">
        <f>IF('FEN 2016'!$A630&lt;&gt;0,'FEN 2016'!J630, " ")</f>
        <v>0</v>
      </c>
      <c r="AB147" s="296">
        <f t="shared" si="30"/>
        <v>0</v>
      </c>
      <c r="AC147" s="295">
        <f>IF('FEN 2016'!$A630&lt;&gt;0,'FEN 2016'!K630, " ")</f>
        <v>1000000</v>
      </c>
      <c r="AD147" s="296">
        <f t="shared" si="31"/>
        <v>5.9305543941553199E-2</v>
      </c>
      <c r="AE147" s="295">
        <f>IF('FEN 2016'!$A630&lt;&gt;0,'FEN 2016'!L630, " ")</f>
        <v>15861830</v>
      </c>
      <c r="AF147" s="296">
        <f t="shared" si="32"/>
        <v>0.94069445605844682</v>
      </c>
      <c r="AG147" s="296">
        <f t="shared" si="33"/>
        <v>0.15</v>
      </c>
      <c r="AH147" s="314" t="s">
        <v>1343</v>
      </c>
      <c r="AI147" s="305"/>
      <c r="AJ147" s="305"/>
      <c r="AK147" s="305"/>
      <c r="AL147" s="305"/>
      <c r="AM147" s="305"/>
      <c r="AN147" s="305"/>
      <c r="AO147" s="305"/>
      <c r="AP147" s="128"/>
      <c r="AQ147" s="128"/>
      <c r="AR147" s="128"/>
      <c r="AS147" s="128"/>
      <c r="AT147" s="128"/>
      <c r="AU147" s="128"/>
      <c r="AV147" s="128"/>
      <c r="AW147" s="128"/>
      <c r="AX147" s="128"/>
      <c r="AY147" s="128"/>
    </row>
    <row r="148" spans="1:51" ht="13.15" customHeight="1">
      <c r="A148" s="128">
        <v>146</v>
      </c>
      <c r="B148" s="128">
        <f>IF('FEN 2016'!$A633&lt;&gt;0,'FEN 2016'!B633, " ")</f>
        <v>2016</v>
      </c>
      <c r="C148" s="128">
        <f>IF('FEN 2016'!$A633&lt;&gt;0,'FEN 2016'!C633, " ")</f>
        <v>2016</v>
      </c>
      <c r="D148" s="301" t="str">
        <f t="shared" si="35"/>
        <v xml:space="preserve"> </v>
      </c>
      <c r="E148" s="301" t="str">
        <f t="shared" si="35"/>
        <v xml:space="preserve"> </v>
      </c>
      <c r="F148" s="301" t="str">
        <f t="shared" si="35"/>
        <v xml:space="preserve"> </v>
      </c>
      <c r="G148" s="301" t="str">
        <f t="shared" si="35"/>
        <v xml:space="preserve"> </v>
      </c>
      <c r="H148" s="301" t="str">
        <f t="shared" si="35"/>
        <v xml:space="preserve"> </v>
      </c>
      <c r="I148" s="301" t="str">
        <f t="shared" si="35"/>
        <v>1</v>
      </c>
      <c r="J148" s="301" t="str">
        <f t="shared" si="35"/>
        <v xml:space="preserve"> </v>
      </c>
      <c r="K148" s="128" t="str">
        <f t="shared" si="27"/>
        <v>NU</v>
      </c>
      <c r="L148" s="306" t="str">
        <f>IF('FEN 2016'!$A633&lt;&gt;0,'FEN 2016'!E633, " ")</f>
        <v xml:space="preserve">Rețele de aprovizionare cu apă , canalizare și stație de epurare în s. Onești  </v>
      </c>
      <c r="M148" s="308"/>
      <c r="N148" s="308" t="s">
        <v>1344</v>
      </c>
      <c r="O148" s="308" t="s">
        <v>1344</v>
      </c>
      <c r="P148" s="308" t="s">
        <v>1344</v>
      </c>
      <c r="Q148" s="128" t="str">
        <f>IF('FEN 2016'!$A633&lt;&gt;0,'FEN 2016'!F633, " ")</f>
        <v>Primăria Onești, r. Strășeni</v>
      </c>
      <c r="R148" s="298" t="s">
        <v>1619</v>
      </c>
      <c r="S148" s="298" t="s">
        <v>1400</v>
      </c>
      <c r="T148" s="298" t="s">
        <v>1334</v>
      </c>
      <c r="U148" s="298" t="s">
        <v>1339</v>
      </c>
      <c r="V148" s="295">
        <f>IF('FEN 2016'!$A633&lt;&gt;0,'FEN 2016'!H633, " ")</f>
        <v>17365990</v>
      </c>
      <c r="W148" s="295">
        <f>IF('FEN 2016'!$A633&lt;&gt;0,'FEN 2016'!G633, " ")</f>
        <v>2604898.5</v>
      </c>
      <c r="X148" s="296">
        <f t="shared" si="28"/>
        <v>0.15</v>
      </c>
      <c r="Y148" s="295">
        <f>IF('FEN 2016'!$A633&lt;&gt;0,'FEN 2016'!I633, " ")</f>
        <v>1000000</v>
      </c>
      <c r="Z148" s="296">
        <f t="shared" si="29"/>
        <v>5.7583817565252542E-2</v>
      </c>
      <c r="AA148" s="295">
        <f>IF('FEN 2016'!$A633&lt;&gt;0,'FEN 2016'!J633, " ")</f>
        <v>890404.42</v>
      </c>
      <c r="AB148" s="296">
        <f t="shared" si="30"/>
        <v>5.1272885680574504E-2</v>
      </c>
      <c r="AC148" s="295">
        <f>IF('FEN 2016'!$A633&lt;&gt;0,'FEN 2016'!K633, " ")</f>
        <v>109595.57999999996</v>
      </c>
      <c r="AD148" s="296">
        <f t="shared" si="31"/>
        <v>6.310931884678038E-3</v>
      </c>
      <c r="AE148" s="295">
        <f>IF('FEN 2016'!$A633&lt;&gt;0,'FEN 2016'!L633, " ")</f>
        <v>16365990</v>
      </c>
      <c r="AF148" s="296">
        <f t="shared" si="32"/>
        <v>0.94241618243474745</v>
      </c>
      <c r="AG148" s="296">
        <f t="shared" si="33"/>
        <v>0.2012728856805745</v>
      </c>
      <c r="AH148" s="314" t="s">
        <v>1343</v>
      </c>
      <c r="AI148" s="305"/>
      <c r="AJ148" s="305"/>
      <c r="AK148" s="305"/>
      <c r="AL148" s="305"/>
      <c r="AM148" s="305"/>
      <c r="AN148" s="305"/>
      <c r="AO148" s="305"/>
      <c r="AP148" s="128"/>
      <c r="AQ148" s="128"/>
      <c r="AR148" s="128"/>
      <c r="AS148" s="128"/>
      <c r="AT148" s="128"/>
      <c r="AU148" s="128"/>
      <c r="AV148" s="128"/>
      <c r="AW148" s="128"/>
      <c r="AX148" s="128"/>
      <c r="AY148" s="128"/>
    </row>
    <row r="149" spans="1:51" ht="13.15" customHeight="1">
      <c r="A149" s="128">
        <v>147</v>
      </c>
      <c r="B149" s="128">
        <f>IF('FEN 2016'!$A636&lt;&gt;0,'FEN 2016'!B636, " ")</f>
        <v>2016</v>
      </c>
      <c r="C149" s="128">
        <f>IF('FEN 2016'!$A636&lt;&gt;0,'FEN 2016'!C636, " ")</f>
        <v>2016</v>
      </c>
      <c r="D149" s="301" t="str">
        <f t="shared" si="35"/>
        <v xml:space="preserve"> </v>
      </c>
      <c r="E149" s="301" t="str">
        <f t="shared" si="35"/>
        <v xml:space="preserve"> </v>
      </c>
      <c r="F149" s="301" t="str">
        <f t="shared" si="35"/>
        <v xml:space="preserve"> </v>
      </c>
      <c r="G149" s="301" t="str">
        <f t="shared" si="35"/>
        <v xml:space="preserve"> </v>
      </c>
      <c r="H149" s="301" t="str">
        <f t="shared" si="35"/>
        <v xml:space="preserve"> </v>
      </c>
      <c r="I149" s="301" t="str">
        <f t="shared" si="35"/>
        <v>1</v>
      </c>
      <c r="J149" s="301" t="str">
        <f t="shared" si="35"/>
        <v xml:space="preserve"> </v>
      </c>
      <c r="K149" s="128" t="str">
        <f t="shared" si="27"/>
        <v>NU</v>
      </c>
      <c r="L149" s="306" t="str">
        <f>IF('FEN 2016'!$A636&lt;&gt;0,'FEN 2016'!E636, " ")</f>
        <v xml:space="preserve">Sistemul de canalizare și stația de epurare a satului Sadaclia, r.Basarabeasca </v>
      </c>
      <c r="M149" s="308"/>
      <c r="N149" s="308"/>
      <c r="O149" s="308" t="s">
        <v>1344</v>
      </c>
      <c r="P149" s="308" t="s">
        <v>1344</v>
      </c>
      <c r="Q149" s="128" t="str">
        <f>IF('FEN 2016'!$A636&lt;&gt;0,'FEN 2016'!F636, " ")</f>
        <v>Primăria Sadaclia, r.Basarabeasca</v>
      </c>
      <c r="R149" s="298" t="s">
        <v>1418</v>
      </c>
      <c r="S149" s="298" t="s">
        <v>1332</v>
      </c>
      <c r="T149" s="298" t="s">
        <v>1352</v>
      </c>
      <c r="U149" s="298"/>
      <c r="V149" s="295">
        <f>IF('FEN 2016'!$A636&lt;&gt;0,'FEN 2016'!H636, " ")</f>
        <v>35510520</v>
      </c>
      <c r="W149" s="295">
        <f>IF('FEN 2016'!$A636&lt;&gt;0,'FEN 2016'!G636, " ")</f>
        <v>5326578</v>
      </c>
      <c r="X149" s="296">
        <f t="shared" si="28"/>
        <v>0.15</v>
      </c>
      <c r="Y149" s="295">
        <f>IF('FEN 2016'!$A636&lt;&gt;0,'FEN 2016'!I636, " ")</f>
        <v>1000000</v>
      </c>
      <c r="Z149" s="296">
        <f t="shared" si="29"/>
        <v>2.8160669007381473E-2</v>
      </c>
      <c r="AA149" s="295">
        <f>IF('FEN 2016'!$A636&lt;&gt;0,'FEN 2016'!J636, " ")</f>
        <v>0</v>
      </c>
      <c r="AB149" s="296">
        <f t="shared" si="30"/>
        <v>0</v>
      </c>
      <c r="AC149" s="295">
        <f>IF('FEN 2016'!$A636&lt;&gt;0,'FEN 2016'!K636, " ")</f>
        <v>1000000</v>
      </c>
      <c r="AD149" s="296">
        <f t="shared" si="31"/>
        <v>2.8160669007381473E-2</v>
      </c>
      <c r="AE149" s="295">
        <f>IF('FEN 2016'!$A636&lt;&gt;0,'FEN 2016'!L636, " ")</f>
        <v>34510520</v>
      </c>
      <c r="AF149" s="296">
        <f t="shared" si="32"/>
        <v>0.97183933099261854</v>
      </c>
      <c r="AG149" s="296">
        <f t="shared" si="33"/>
        <v>0.15</v>
      </c>
      <c r="AH149" s="314" t="s">
        <v>1343</v>
      </c>
      <c r="AI149" s="305"/>
      <c r="AJ149" s="305"/>
      <c r="AK149" s="305"/>
      <c r="AL149" s="305"/>
      <c r="AM149" s="305"/>
      <c r="AN149" s="305"/>
      <c r="AO149" s="305"/>
      <c r="AP149" s="128"/>
      <c r="AQ149" s="128"/>
      <c r="AR149" s="128"/>
      <c r="AS149" s="128"/>
      <c r="AT149" s="128"/>
      <c r="AU149" s="128"/>
      <c r="AV149" s="128"/>
      <c r="AW149" s="128"/>
      <c r="AX149" s="128"/>
      <c r="AY149" s="128"/>
    </row>
    <row r="150" spans="1:51" ht="13.15" customHeight="1">
      <c r="A150" s="128">
        <v>148</v>
      </c>
      <c r="B150" s="128">
        <f>IF('FEN 2016'!$A639&lt;&gt;0,'FEN 2016'!B639, " ")</f>
        <v>2016</v>
      </c>
      <c r="C150" s="128">
        <f>IF('FEN 2016'!$A639&lt;&gt;0,'FEN 2016'!C639, " ")</f>
        <v>2016</v>
      </c>
      <c r="D150" s="301" t="str">
        <f t="shared" si="35"/>
        <v xml:space="preserve"> </v>
      </c>
      <c r="E150" s="301" t="str">
        <f t="shared" si="35"/>
        <v xml:space="preserve"> </v>
      </c>
      <c r="F150" s="301" t="str">
        <f t="shared" si="35"/>
        <v xml:space="preserve"> </v>
      </c>
      <c r="G150" s="301" t="str">
        <f t="shared" si="35"/>
        <v xml:space="preserve"> </v>
      </c>
      <c r="H150" s="301" t="str">
        <f t="shared" si="35"/>
        <v xml:space="preserve"> </v>
      </c>
      <c r="I150" s="301" t="str">
        <f t="shared" si="35"/>
        <v>1</v>
      </c>
      <c r="J150" s="301" t="str">
        <f t="shared" si="35"/>
        <v xml:space="preserve"> </v>
      </c>
      <c r="K150" s="128" t="str">
        <f t="shared" si="27"/>
        <v>NU</v>
      </c>
      <c r="L150" s="306" t="str">
        <f>IF('FEN 2016'!$A639&lt;&gt;0,'FEN 2016'!E639, " ")</f>
        <v xml:space="preserve">Construcția sistemului de apeduct, canalizare și epurare   în s. Gălești  </v>
      </c>
      <c r="M150" s="308"/>
      <c r="N150" s="308" t="s">
        <v>1344</v>
      </c>
      <c r="O150" s="308" t="s">
        <v>1344</v>
      </c>
      <c r="P150" s="308" t="s">
        <v>1344</v>
      </c>
      <c r="Q150" s="128" t="str">
        <f>IF('FEN 2016'!$A639&lt;&gt;0,'FEN 2016'!F639, " ")</f>
        <v>Primăria Gălești, r. Strășeni</v>
      </c>
      <c r="R150" s="298" t="s">
        <v>1620</v>
      </c>
      <c r="S150" s="298" t="s">
        <v>1400</v>
      </c>
      <c r="T150" s="298" t="s">
        <v>1334</v>
      </c>
      <c r="U150" s="298" t="s">
        <v>1339</v>
      </c>
      <c r="V150" s="295">
        <f>IF('FEN 2016'!$A639&lt;&gt;0,'FEN 2016'!H639, " ")</f>
        <v>32679590</v>
      </c>
      <c r="W150" s="295">
        <f>IF('FEN 2016'!$A639&lt;&gt;0,'FEN 2016'!G639, " ")</f>
        <v>4901938.5</v>
      </c>
      <c r="X150" s="296">
        <f t="shared" si="28"/>
        <v>0.15</v>
      </c>
      <c r="Y150" s="295">
        <f>IF('FEN 2016'!$A639&lt;&gt;0,'FEN 2016'!I639, " ")</f>
        <v>1000000</v>
      </c>
      <c r="Z150" s="296">
        <f t="shared" si="29"/>
        <v>3.0600139108232387E-2</v>
      </c>
      <c r="AA150" s="295">
        <f>IF('FEN 2016'!$A639&lt;&gt;0,'FEN 2016'!J639, " ")</f>
        <v>100000</v>
      </c>
      <c r="AB150" s="296">
        <f t="shared" si="30"/>
        <v>3.0600139108232388E-3</v>
      </c>
      <c r="AC150" s="295">
        <f>IF('FEN 2016'!$A639&lt;&gt;0,'FEN 2016'!K639, " ")</f>
        <v>900000</v>
      </c>
      <c r="AD150" s="296">
        <f t="shared" si="31"/>
        <v>2.7540125197409147E-2</v>
      </c>
      <c r="AE150" s="295">
        <f>IF('FEN 2016'!$A639&lt;&gt;0,'FEN 2016'!L639, " ")</f>
        <v>31679590</v>
      </c>
      <c r="AF150" s="296">
        <f t="shared" si="32"/>
        <v>0.96939986089176766</v>
      </c>
      <c r="AG150" s="296">
        <f t="shared" si="33"/>
        <v>0.15306001391082324</v>
      </c>
      <c r="AH150" s="314" t="s">
        <v>1343</v>
      </c>
      <c r="AI150" s="305"/>
      <c r="AJ150" s="305"/>
      <c r="AK150" s="305"/>
      <c r="AL150" s="305"/>
      <c r="AM150" s="305"/>
      <c r="AN150" s="305"/>
      <c r="AO150" s="305"/>
      <c r="AP150" s="128"/>
      <c r="AQ150" s="128"/>
      <c r="AR150" s="128"/>
      <c r="AS150" s="128"/>
      <c r="AT150" s="128"/>
      <c r="AU150" s="128"/>
      <c r="AV150" s="128"/>
      <c r="AW150" s="128"/>
      <c r="AX150" s="128"/>
      <c r="AY150" s="128"/>
    </row>
    <row r="151" spans="1:51" ht="13.15" customHeight="1">
      <c r="A151" s="128">
        <v>149</v>
      </c>
      <c r="B151" s="128">
        <f>IF('FEN 2016'!$A642&lt;&gt;0,'FEN 2016'!B642, " ")</f>
        <v>2016</v>
      </c>
      <c r="C151" s="128">
        <f>IF('FEN 2016'!$A642&lt;&gt;0,'FEN 2016'!C642, " ")</f>
        <v>2016</v>
      </c>
      <c r="D151" s="301" t="str">
        <f t="shared" si="35"/>
        <v xml:space="preserve"> </v>
      </c>
      <c r="E151" s="301" t="str">
        <f t="shared" si="35"/>
        <v xml:space="preserve"> </v>
      </c>
      <c r="F151" s="301" t="str">
        <f t="shared" si="35"/>
        <v xml:space="preserve"> </v>
      </c>
      <c r="G151" s="301" t="str">
        <f t="shared" si="35"/>
        <v xml:space="preserve"> </v>
      </c>
      <c r="H151" s="301" t="str">
        <f t="shared" si="35"/>
        <v xml:space="preserve"> </v>
      </c>
      <c r="I151" s="301" t="str">
        <f t="shared" si="35"/>
        <v>1</v>
      </c>
      <c r="J151" s="301" t="str">
        <f t="shared" si="35"/>
        <v xml:space="preserve"> </v>
      </c>
      <c r="K151" s="128" t="str">
        <f t="shared" si="27"/>
        <v>NU</v>
      </c>
      <c r="L151" s="306" t="str">
        <f>IF('FEN 2016'!$A642&lt;&gt;0,'FEN 2016'!E642, " ")</f>
        <v xml:space="preserve">Rețele de apeduct, canalizare și stație de epurare în s. Pîrlița, r. Fălești  </v>
      </c>
      <c r="M151" s="308"/>
      <c r="N151" s="308" t="s">
        <v>1344</v>
      </c>
      <c r="O151" s="308" t="s">
        <v>1344</v>
      </c>
      <c r="P151" s="308" t="s">
        <v>1344</v>
      </c>
      <c r="Q151" s="128" t="str">
        <f>IF('FEN 2016'!$A642&lt;&gt;0,'FEN 2016'!F642, " ")</f>
        <v>Primăria Pîrlița, r. Fălești</v>
      </c>
      <c r="R151" s="298" t="s">
        <v>1552</v>
      </c>
      <c r="S151" s="298" t="s">
        <v>1387</v>
      </c>
      <c r="T151" s="298" t="s">
        <v>1336</v>
      </c>
      <c r="U151" s="298"/>
      <c r="V151" s="295">
        <f>IF('FEN 2016'!$A642&lt;&gt;0,'FEN 2016'!H642, " ")</f>
        <v>29647630</v>
      </c>
      <c r="W151" s="295">
        <f>IF('FEN 2016'!$A642&lt;&gt;0,'FEN 2016'!G642, " ")</f>
        <v>4447144.5</v>
      </c>
      <c r="X151" s="296">
        <f t="shared" si="28"/>
        <v>0.15</v>
      </c>
      <c r="Y151" s="295">
        <f>IF('FEN 2016'!$A642&lt;&gt;0,'FEN 2016'!I642, " ")</f>
        <v>1000000</v>
      </c>
      <c r="Z151" s="296">
        <f t="shared" si="29"/>
        <v>3.372950890172334E-2</v>
      </c>
      <c r="AA151" s="295">
        <f>IF('FEN 2016'!$A642&lt;&gt;0,'FEN 2016'!J642, " ")</f>
        <v>0</v>
      </c>
      <c r="AB151" s="296">
        <f t="shared" si="30"/>
        <v>0</v>
      </c>
      <c r="AC151" s="295">
        <f>IF('FEN 2016'!$A642&lt;&gt;0,'FEN 2016'!K642, " ")</f>
        <v>1000000</v>
      </c>
      <c r="AD151" s="296">
        <f t="shared" si="31"/>
        <v>3.372950890172334E-2</v>
      </c>
      <c r="AE151" s="295">
        <f>IF('FEN 2016'!$A642&lt;&gt;0,'FEN 2016'!L642, " ")</f>
        <v>28647630</v>
      </c>
      <c r="AF151" s="296">
        <f t="shared" si="32"/>
        <v>0.96627049109827667</v>
      </c>
      <c r="AG151" s="296">
        <f t="shared" si="33"/>
        <v>0.15</v>
      </c>
      <c r="AH151" s="314" t="s">
        <v>1343</v>
      </c>
      <c r="AI151" s="305"/>
      <c r="AJ151" s="305"/>
      <c r="AK151" s="305"/>
      <c r="AL151" s="305"/>
      <c r="AM151" s="305"/>
      <c r="AN151" s="305"/>
      <c r="AO151" s="305"/>
      <c r="AP151" s="128"/>
      <c r="AQ151" s="128"/>
      <c r="AR151" s="128"/>
      <c r="AS151" s="128"/>
      <c r="AT151" s="128"/>
      <c r="AU151" s="128"/>
      <c r="AV151" s="128"/>
      <c r="AW151" s="128"/>
      <c r="AX151" s="128"/>
      <c r="AY151" s="128"/>
    </row>
    <row r="152" spans="1:51" ht="13.15" customHeight="1">
      <c r="A152" s="128">
        <v>150</v>
      </c>
      <c r="B152" s="128">
        <f>IF('FEN 2016'!$A645&lt;&gt;0,'FEN 2016'!B645, " ")</f>
        <v>2016</v>
      </c>
      <c r="C152" s="128">
        <f>IF('FEN 2016'!$A645&lt;&gt;0,'FEN 2016'!C645, " ")</f>
        <v>2016</v>
      </c>
      <c r="D152" s="301" t="str">
        <f t="shared" si="35"/>
        <v xml:space="preserve"> </v>
      </c>
      <c r="E152" s="301" t="str">
        <f t="shared" si="35"/>
        <v xml:space="preserve"> </v>
      </c>
      <c r="F152" s="301" t="str">
        <f t="shared" si="35"/>
        <v xml:space="preserve"> </v>
      </c>
      <c r="G152" s="301" t="str">
        <f t="shared" si="35"/>
        <v xml:space="preserve"> </v>
      </c>
      <c r="H152" s="301" t="str">
        <f t="shared" si="35"/>
        <v xml:space="preserve"> </v>
      </c>
      <c r="I152" s="301" t="str">
        <f t="shared" si="35"/>
        <v>1</v>
      </c>
      <c r="J152" s="301" t="str">
        <f t="shared" si="35"/>
        <v xml:space="preserve"> </v>
      </c>
      <c r="K152" s="128" t="str">
        <f t="shared" si="27"/>
        <v>NU</v>
      </c>
      <c r="L152" s="306" t="str">
        <f>IF('FEN 2016'!$A645&lt;&gt;0,'FEN 2016'!E645, " ")</f>
        <v xml:space="preserve">Alimentarea cu apă și canalizare în s. Cornova                                                            </v>
      </c>
      <c r="M152" s="308"/>
      <c r="N152" s="308" t="s">
        <v>1344</v>
      </c>
      <c r="O152" s="308" t="s">
        <v>1344</v>
      </c>
      <c r="P152" s="306"/>
      <c r="Q152" s="128" t="str">
        <f>IF('FEN 2016'!$A645&lt;&gt;0,'FEN 2016'!F645, " ")</f>
        <v>Primăria Cornova, r. Ungheni</v>
      </c>
      <c r="R152" s="298" t="s">
        <v>1487</v>
      </c>
      <c r="S152" s="298" t="s">
        <v>1403</v>
      </c>
      <c r="T152" s="298" t="s">
        <v>1334</v>
      </c>
      <c r="U152" s="298"/>
      <c r="V152" s="295">
        <f>IF('FEN 2016'!$A645&lt;&gt;0,'FEN 2016'!H645, " ")</f>
        <v>17237570</v>
      </c>
      <c r="W152" s="295">
        <f>IF('FEN 2016'!$A645&lt;&gt;0,'FEN 2016'!G645, " ")</f>
        <v>2585635.5</v>
      </c>
      <c r="X152" s="296">
        <f t="shared" si="28"/>
        <v>0.15</v>
      </c>
      <c r="Y152" s="295">
        <f>IF('FEN 2016'!$A645&lt;&gt;0,'FEN 2016'!I645, " ")</f>
        <v>1005030</v>
      </c>
      <c r="Z152" s="296">
        <f t="shared" si="29"/>
        <v>5.8304621823145608E-2</v>
      </c>
      <c r="AA152" s="295">
        <f>IF('FEN 2016'!$A645&lt;&gt;0,'FEN 2016'!J645, " ")</f>
        <v>0</v>
      </c>
      <c r="AB152" s="296">
        <f t="shared" si="30"/>
        <v>0</v>
      </c>
      <c r="AC152" s="295">
        <f>IF('FEN 2016'!$A645&lt;&gt;0,'FEN 2016'!K645, " ")</f>
        <v>1005030</v>
      </c>
      <c r="AD152" s="296">
        <f t="shared" si="31"/>
        <v>5.8304621823145608E-2</v>
      </c>
      <c r="AE152" s="295">
        <f>IF('FEN 2016'!$A645&lt;&gt;0,'FEN 2016'!L645, " ")</f>
        <v>16232540</v>
      </c>
      <c r="AF152" s="296">
        <f t="shared" si="32"/>
        <v>0.94169537817685445</v>
      </c>
      <c r="AG152" s="296">
        <f t="shared" si="33"/>
        <v>0.15</v>
      </c>
      <c r="AH152" s="314" t="s">
        <v>1343</v>
      </c>
      <c r="AI152" s="305"/>
      <c r="AJ152" s="305"/>
      <c r="AK152" s="305"/>
      <c r="AL152" s="305"/>
      <c r="AM152" s="305"/>
      <c r="AN152" s="305"/>
      <c r="AO152" s="305"/>
      <c r="AP152" s="128"/>
      <c r="AQ152" s="128"/>
      <c r="AR152" s="128"/>
      <c r="AS152" s="128"/>
      <c r="AT152" s="128"/>
      <c r="AU152" s="128"/>
      <c r="AV152" s="128"/>
      <c r="AW152" s="128"/>
      <c r="AX152" s="128"/>
      <c r="AY152" s="128"/>
    </row>
    <row r="153" spans="1:51" ht="13.15" customHeight="1">
      <c r="A153" s="128">
        <v>151</v>
      </c>
      <c r="B153" s="128">
        <f>IF('FEN 2016'!$A648&lt;&gt;0,'FEN 2016'!B648, " ")</f>
        <v>2016</v>
      </c>
      <c r="C153" s="128">
        <f>IF('FEN 2016'!$A648&lt;&gt;0,'FEN 2016'!C648, " ")</f>
        <v>2016</v>
      </c>
      <c r="D153" s="301" t="str">
        <f t="shared" ref="D153:J162" si="36">IF(AND($B153&gt;=D$2-$C153+$B153,$C153&lt;=D$2+$C153-$B153),"1"," ")</f>
        <v xml:space="preserve"> </v>
      </c>
      <c r="E153" s="301" t="str">
        <f t="shared" si="36"/>
        <v xml:space="preserve"> </v>
      </c>
      <c r="F153" s="301" t="str">
        <f t="shared" si="36"/>
        <v xml:space="preserve"> </v>
      </c>
      <c r="G153" s="301" t="str">
        <f t="shared" si="36"/>
        <v xml:space="preserve"> </v>
      </c>
      <c r="H153" s="301" t="str">
        <f t="shared" si="36"/>
        <v xml:space="preserve"> </v>
      </c>
      <c r="I153" s="301" t="str">
        <f t="shared" si="36"/>
        <v>1</v>
      </c>
      <c r="J153" s="301" t="str">
        <f t="shared" si="36"/>
        <v xml:space="preserve"> </v>
      </c>
      <c r="K153" s="128" t="str">
        <f t="shared" si="27"/>
        <v>NU</v>
      </c>
      <c r="L153" s="306" t="str">
        <f>IF('FEN 2016'!$A648&lt;&gt;0,'FEN 2016'!E648, " ")</f>
        <v xml:space="preserve">Sistem de alimentare cu apă potabilă a s. Sturzovca , r. Glodeni  </v>
      </c>
      <c r="M153" s="308"/>
      <c r="N153" s="308" t="s">
        <v>1344</v>
      </c>
      <c r="O153" s="306"/>
      <c r="P153" s="306"/>
      <c r="Q153" s="128" t="str">
        <f>IF('FEN 2016'!$A648&lt;&gt;0,'FEN 2016'!F648, " ")</f>
        <v xml:space="preserve">Primăria Sturzovca, r. Glodeni </v>
      </c>
      <c r="R153" s="298" t="s">
        <v>1446</v>
      </c>
      <c r="S153" s="298" t="s">
        <v>1389</v>
      </c>
      <c r="T153" s="298" t="s">
        <v>1336</v>
      </c>
      <c r="U153" s="298"/>
      <c r="V153" s="295">
        <f>IF('FEN 2016'!$A648&lt;&gt;0,'FEN 2016'!H648, " ")</f>
        <v>1375354</v>
      </c>
      <c r="W153" s="295">
        <f>IF('FEN 2016'!$A648&lt;&gt;0,'FEN 2016'!G648, " ")</f>
        <v>206303.1</v>
      </c>
      <c r="X153" s="296">
        <f t="shared" si="28"/>
        <v>0.15</v>
      </c>
      <c r="Y153" s="295">
        <f>IF('FEN 2016'!$A648&lt;&gt;0,'FEN 2016'!I648, " ")</f>
        <v>1000000</v>
      </c>
      <c r="Z153" s="296">
        <f t="shared" si="29"/>
        <v>0.72708553579660218</v>
      </c>
      <c r="AA153" s="295">
        <f>IF('FEN 2016'!$A648&lt;&gt;0,'FEN 2016'!J648, " ")</f>
        <v>0</v>
      </c>
      <c r="AB153" s="296">
        <f t="shared" si="30"/>
        <v>0</v>
      </c>
      <c r="AC153" s="295">
        <f>IF('FEN 2016'!$A648&lt;&gt;0,'FEN 2016'!K648, " ")</f>
        <v>1000000</v>
      </c>
      <c r="AD153" s="296">
        <f t="shared" si="31"/>
        <v>0.72708553579660218</v>
      </c>
      <c r="AE153" s="295">
        <f>IF('FEN 2016'!$A648&lt;&gt;0,'FEN 2016'!L648, " ")</f>
        <v>375354</v>
      </c>
      <c r="AF153" s="296">
        <f t="shared" si="32"/>
        <v>0.27291446420339782</v>
      </c>
      <c r="AG153" s="296">
        <f t="shared" si="33"/>
        <v>0.15</v>
      </c>
      <c r="AH153" s="314" t="s">
        <v>1343</v>
      </c>
      <c r="AI153" s="305"/>
      <c r="AJ153" s="305"/>
      <c r="AK153" s="305"/>
      <c r="AL153" s="305"/>
      <c r="AM153" s="305"/>
      <c r="AN153" s="305"/>
      <c r="AO153" s="305"/>
      <c r="AP153" s="128"/>
      <c r="AQ153" s="128"/>
      <c r="AR153" s="128"/>
      <c r="AS153" s="128"/>
      <c r="AT153" s="128"/>
      <c r="AU153" s="128"/>
      <c r="AV153" s="128"/>
      <c r="AW153" s="128"/>
      <c r="AX153" s="128"/>
      <c r="AY153" s="128"/>
    </row>
    <row r="154" spans="1:51" ht="13.15" customHeight="1">
      <c r="A154" s="128">
        <v>152</v>
      </c>
      <c r="B154" s="128">
        <f>IF('FEN 2016'!$A651&lt;&gt;0,'FEN 2016'!B651, " ")</f>
        <v>2016</v>
      </c>
      <c r="C154" s="128">
        <f>IF('FEN 2016'!$A651&lt;&gt;0,'FEN 2016'!C651, " ")</f>
        <v>2016</v>
      </c>
      <c r="D154" s="301" t="str">
        <f t="shared" si="36"/>
        <v xml:space="preserve"> </v>
      </c>
      <c r="E154" s="301" t="str">
        <f t="shared" si="36"/>
        <v xml:space="preserve"> </v>
      </c>
      <c r="F154" s="301" t="str">
        <f t="shared" si="36"/>
        <v xml:space="preserve"> </v>
      </c>
      <c r="G154" s="301" t="str">
        <f t="shared" si="36"/>
        <v xml:space="preserve"> </v>
      </c>
      <c r="H154" s="301" t="str">
        <f t="shared" si="36"/>
        <v xml:space="preserve"> </v>
      </c>
      <c r="I154" s="301" t="str">
        <f t="shared" si="36"/>
        <v>1</v>
      </c>
      <c r="J154" s="301" t="str">
        <f t="shared" si="36"/>
        <v xml:space="preserve"> </v>
      </c>
      <c r="K154" s="128" t="str">
        <f t="shared" si="27"/>
        <v>NU</v>
      </c>
      <c r="L154" s="306" t="str">
        <f>IF('FEN 2016'!$A651&lt;&gt;0,'FEN 2016'!E651, " ")</f>
        <v>Sistem de canalizare și stație de epurare în comuna Pepeni</v>
      </c>
      <c r="M154" s="308"/>
      <c r="N154" s="308"/>
      <c r="O154" s="308" t="s">
        <v>1344</v>
      </c>
      <c r="P154" s="308" t="s">
        <v>1344</v>
      </c>
      <c r="Q154" s="128" t="str">
        <f>IF('FEN 2016'!$A651&lt;&gt;0,'FEN 2016'!F651, " ")</f>
        <v xml:space="preserve">Primăria Pepeni, r. Sîngerei </v>
      </c>
      <c r="R154" s="298" t="s">
        <v>1469</v>
      </c>
      <c r="S154" s="298" t="s">
        <v>1396</v>
      </c>
      <c r="T154" s="298" t="s">
        <v>1336</v>
      </c>
      <c r="U154" s="298" t="s">
        <v>1339</v>
      </c>
      <c r="V154" s="295">
        <f>IF('FEN 2016'!$A651&lt;&gt;0,'FEN 2016'!H651, " ")</f>
        <v>19718680</v>
      </c>
      <c r="W154" s="295">
        <f>IF('FEN 2016'!$A651&lt;&gt;0,'FEN 2016'!G651, " ")</f>
        <v>2957802</v>
      </c>
      <c r="X154" s="296">
        <f t="shared" si="28"/>
        <v>0.15</v>
      </c>
      <c r="Y154" s="295">
        <f>IF('FEN 2016'!$A651&lt;&gt;0,'FEN 2016'!I651, " ")</f>
        <v>1000000</v>
      </c>
      <c r="Z154" s="296">
        <f t="shared" si="29"/>
        <v>5.0713333752563559E-2</v>
      </c>
      <c r="AA154" s="295">
        <f>IF('FEN 2016'!$A651&lt;&gt;0,'FEN 2016'!J651, " ")</f>
        <v>0</v>
      </c>
      <c r="AB154" s="296">
        <f t="shared" si="30"/>
        <v>0</v>
      </c>
      <c r="AC154" s="295">
        <f>IF('FEN 2016'!$A651&lt;&gt;0,'FEN 2016'!K651, " ")</f>
        <v>1000000</v>
      </c>
      <c r="AD154" s="296">
        <f t="shared" si="31"/>
        <v>5.0713333752563559E-2</v>
      </c>
      <c r="AE154" s="295">
        <f>IF('FEN 2016'!$A651&lt;&gt;0,'FEN 2016'!L651, " ")</f>
        <v>18718680</v>
      </c>
      <c r="AF154" s="296">
        <f t="shared" si="32"/>
        <v>0.94928666624743641</v>
      </c>
      <c r="AG154" s="296">
        <f t="shared" si="33"/>
        <v>0.15</v>
      </c>
      <c r="AH154" s="314" t="s">
        <v>1343</v>
      </c>
      <c r="AI154" s="305"/>
      <c r="AJ154" s="305"/>
      <c r="AK154" s="305"/>
      <c r="AL154" s="305"/>
      <c r="AM154" s="305"/>
      <c r="AN154" s="305"/>
      <c r="AO154" s="305"/>
      <c r="AP154" s="128"/>
      <c r="AQ154" s="128"/>
      <c r="AR154" s="128"/>
      <c r="AS154" s="128"/>
      <c r="AT154" s="128"/>
      <c r="AU154" s="128"/>
      <c r="AV154" s="128"/>
      <c r="AW154" s="128"/>
      <c r="AX154" s="128"/>
      <c r="AY154" s="128"/>
    </row>
    <row r="155" spans="1:51" ht="13.15" customHeight="1">
      <c r="A155" s="128">
        <v>153</v>
      </c>
      <c r="B155" s="128">
        <f>IF('FEN 2016'!$A654&lt;&gt;0,'FEN 2016'!B654, " ")</f>
        <v>2016</v>
      </c>
      <c r="C155" s="128">
        <f>IF('FEN 2016'!$A654&lt;&gt;0,'FEN 2016'!C654, " ")</f>
        <v>2016</v>
      </c>
      <c r="D155" s="301" t="str">
        <f t="shared" si="36"/>
        <v xml:space="preserve"> </v>
      </c>
      <c r="E155" s="301" t="str">
        <f t="shared" si="36"/>
        <v xml:space="preserve"> </v>
      </c>
      <c r="F155" s="301" t="str">
        <f t="shared" si="36"/>
        <v xml:space="preserve"> </v>
      </c>
      <c r="G155" s="301" t="str">
        <f t="shared" si="36"/>
        <v xml:space="preserve"> </v>
      </c>
      <c r="H155" s="301" t="str">
        <f t="shared" si="36"/>
        <v xml:space="preserve"> </v>
      </c>
      <c r="I155" s="301" t="str">
        <f t="shared" si="36"/>
        <v>1</v>
      </c>
      <c r="J155" s="301" t="str">
        <f t="shared" si="36"/>
        <v xml:space="preserve"> </v>
      </c>
      <c r="K155" s="128" t="str">
        <f t="shared" si="27"/>
        <v>NU</v>
      </c>
      <c r="L155" s="306" t="str">
        <f>IF('FEN 2016'!$A654&lt;&gt;0,'FEN 2016'!E654, " ")</f>
        <v xml:space="preserve">Aprovizionarea localității cu apă potabilă, construcția sistemului de canalizare și stație de epurare </v>
      </c>
      <c r="M155" s="308"/>
      <c r="N155" s="308" t="s">
        <v>1344</v>
      </c>
      <c r="O155" s="308" t="s">
        <v>1344</v>
      </c>
      <c r="P155" s="308" t="s">
        <v>1344</v>
      </c>
      <c r="Q155" s="128" t="str">
        <f>IF('FEN 2016'!$A654&lt;&gt;0,'FEN 2016'!F654, " ")</f>
        <v>Primăria Negrești, r. Strășeni</v>
      </c>
      <c r="R155" s="298" t="s">
        <v>1621</v>
      </c>
      <c r="S155" s="298" t="s">
        <v>1400</v>
      </c>
      <c r="T155" s="298" t="s">
        <v>1334</v>
      </c>
      <c r="U155" s="298" t="s">
        <v>1339</v>
      </c>
      <c r="V155" s="295">
        <f>IF('FEN 2016'!$A654&lt;&gt;0,'FEN 2016'!H654, " ")</f>
        <v>14784280</v>
      </c>
      <c r="W155" s="295">
        <f>IF('FEN 2016'!$A654&lt;&gt;0,'FEN 2016'!G654, " ")</f>
        <v>2217642</v>
      </c>
      <c r="X155" s="296">
        <f t="shared" si="28"/>
        <v>0.15</v>
      </c>
      <c r="Y155" s="295">
        <f>IF('FEN 2016'!$A654&lt;&gt;0,'FEN 2016'!I654, " ")</f>
        <v>1000000</v>
      </c>
      <c r="Z155" s="296">
        <f t="shared" si="29"/>
        <v>6.7639411591230686E-2</v>
      </c>
      <c r="AA155" s="295">
        <f>IF('FEN 2016'!$A654&lt;&gt;0,'FEN 2016'!J654, " ")</f>
        <v>0</v>
      </c>
      <c r="AB155" s="296">
        <f t="shared" si="30"/>
        <v>0</v>
      </c>
      <c r="AC155" s="295">
        <f>IF('FEN 2016'!$A654&lt;&gt;0,'FEN 2016'!K654, " ")</f>
        <v>1000000</v>
      </c>
      <c r="AD155" s="296">
        <f t="shared" si="31"/>
        <v>6.7639411591230686E-2</v>
      </c>
      <c r="AE155" s="295">
        <f>IF('FEN 2016'!$A654&lt;&gt;0,'FEN 2016'!L654, " ")</f>
        <v>13784280</v>
      </c>
      <c r="AF155" s="296">
        <f t="shared" si="32"/>
        <v>0.93236058840876934</v>
      </c>
      <c r="AG155" s="296">
        <f t="shared" si="33"/>
        <v>0.15</v>
      </c>
      <c r="AH155" s="314" t="s">
        <v>1343</v>
      </c>
      <c r="AI155" s="305"/>
      <c r="AJ155" s="305"/>
      <c r="AK155" s="305"/>
      <c r="AL155" s="305"/>
      <c r="AM155" s="305"/>
      <c r="AN155" s="305"/>
      <c r="AO155" s="305"/>
      <c r="AP155" s="128"/>
      <c r="AQ155" s="128"/>
      <c r="AR155" s="128"/>
      <c r="AS155" s="128"/>
      <c r="AT155" s="128"/>
      <c r="AU155" s="128"/>
      <c r="AV155" s="128"/>
      <c r="AW155" s="128"/>
      <c r="AX155" s="128"/>
      <c r="AY155" s="128"/>
    </row>
    <row r="156" spans="1:51" ht="13.15" customHeight="1">
      <c r="A156" s="128">
        <v>154</v>
      </c>
      <c r="B156" s="128">
        <f>IF('FEN 2016'!$A657&lt;&gt;0,'FEN 2016'!B657, " ")</f>
        <v>2016</v>
      </c>
      <c r="C156" s="128">
        <f>IF('FEN 2016'!$A657&lt;&gt;0,'FEN 2016'!C657, " ")</f>
        <v>2016</v>
      </c>
      <c r="D156" s="301" t="str">
        <f t="shared" si="36"/>
        <v xml:space="preserve"> </v>
      </c>
      <c r="E156" s="301" t="str">
        <f t="shared" si="36"/>
        <v xml:space="preserve"> </v>
      </c>
      <c r="F156" s="301" t="str">
        <f t="shared" si="36"/>
        <v xml:space="preserve"> </v>
      </c>
      <c r="G156" s="301" t="str">
        <f t="shared" si="36"/>
        <v xml:space="preserve"> </v>
      </c>
      <c r="H156" s="301" t="str">
        <f t="shared" si="36"/>
        <v xml:space="preserve"> </v>
      </c>
      <c r="I156" s="301" t="str">
        <f t="shared" si="36"/>
        <v>1</v>
      </c>
      <c r="J156" s="301" t="str">
        <f t="shared" si="36"/>
        <v xml:space="preserve"> </v>
      </c>
      <c r="K156" s="128" t="str">
        <f t="shared" si="27"/>
        <v>NU</v>
      </c>
      <c r="L156" s="306" t="str">
        <f>IF('FEN 2016'!$A657&lt;&gt;0,'FEN 2016'!E657, " ")</f>
        <v>”Reducerea efectului poluării și eroziunii solului prin extinderea capacității de management al apelor reziduale” aprobat de Comitetul Comun de Monitorizare al Programului Operațional Comun România - Ucraina - Republica Moldova 2007 - 2013 pe 11.04.13, la Bruxelles</v>
      </c>
      <c r="M156" s="308"/>
      <c r="N156" s="308"/>
      <c r="O156" s="308"/>
      <c r="P156" s="306"/>
      <c r="Q156" s="128" t="str">
        <f>IF('FEN 2016'!$A657&lt;&gt;0,'FEN 2016'!F657, " ")</f>
        <v>Primăria orașului Sîngera, mun. Chișinău</v>
      </c>
      <c r="R156" s="298" t="s">
        <v>1581</v>
      </c>
      <c r="S156" s="298" t="s">
        <v>1405</v>
      </c>
      <c r="T156" s="298" t="s">
        <v>1340</v>
      </c>
      <c r="U156" s="298" t="s">
        <v>1339</v>
      </c>
      <c r="V156" s="295">
        <f>IF('FEN 2016'!$A657&lt;&gt;0,'FEN 2016'!H657, " ")</f>
        <v>46393702</v>
      </c>
      <c r="W156" s="295">
        <f>IF('FEN 2016'!$A657&lt;&gt;0,'FEN 2016'!G657, " ")</f>
        <v>6959055.2999999998</v>
      </c>
      <c r="X156" s="296">
        <f t="shared" si="28"/>
        <v>0.15</v>
      </c>
      <c r="Y156" s="295">
        <f>IF('FEN 2016'!$A657&lt;&gt;0,'FEN 2016'!I657, " ")</f>
        <v>1000000</v>
      </c>
      <c r="Z156" s="296">
        <f t="shared" si="29"/>
        <v>2.1554649810010849E-2</v>
      </c>
      <c r="AA156" s="295">
        <f>IF('FEN 2016'!$A657&lt;&gt;0,'FEN 2016'!J657, " ")</f>
        <v>0</v>
      </c>
      <c r="AB156" s="296">
        <f t="shared" si="30"/>
        <v>0</v>
      </c>
      <c r="AC156" s="295">
        <f>IF('FEN 2016'!$A657&lt;&gt;0,'FEN 2016'!K657, " ")</f>
        <v>1000000</v>
      </c>
      <c r="AD156" s="296">
        <f t="shared" si="31"/>
        <v>2.1554649810010849E-2</v>
      </c>
      <c r="AE156" s="295">
        <f>IF('FEN 2016'!$A657&lt;&gt;0,'FEN 2016'!L657, " ")</f>
        <v>45393702</v>
      </c>
      <c r="AF156" s="296">
        <f t="shared" si="32"/>
        <v>0.97844535018998913</v>
      </c>
      <c r="AG156" s="296">
        <f t="shared" si="33"/>
        <v>0.15</v>
      </c>
      <c r="AH156" s="314" t="s">
        <v>1343</v>
      </c>
      <c r="AI156" s="305"/>
      <c r="AJ156" s="305"/>
      <c r="AK156" s="305"/>
      <c r="AL156" s="305"/>
      <c r="AM156" s="305"/>
      <c r="AN156" s="305"/>
      <c r="AO156" s="305"/>
      <c r="AP156" s="128"/>
      <c r="AQ156" s="128"/>
      <c r="AR156" s="128"/>
      <c r="AS156" s="128"/>
      <c r="AT156" s="128"/>
      <c r="AU156" s="128"/>
      <c r="AV156" s="128"/>
      <c r="AW156" s="128"/>
      <c r="AX156" s="128"/>
      <c r="AY156" s="128"/>
    </row>
    <row r="157" spans="1:51" ht="13.15" customHeight="1">
      <c r="A157" s="128">
        <v>155</v>
      </c>
      <c r="B157" s="128">
        <f>IF('FEN 2016'!$A660&lt;&gt;0,'FEN 2016'!B660, " ")</f>
        <v>2016</v>
      </c>
      <c r="C157" s="128">
        <f>IF('FEN 2016'!$A660&lt;&gt;0,'FEN 2016'!C660, " ")</f>
        <v>2016</v>
      </c>
      <c r="D157" s="301" t="str">
        <f t="shared" si="36"/>
        <v xml:space="preserve"> </v>
      </c>
      <c r="E157" s="301" t="str">
        <f t="shared" si="36"/>
        <v xml:space="preserve"> </v>
      </c>
      <c r="F157" s="301" t="str">
        <f t="shared" si="36"/>
        <v xml:space="preserve"> </v>
      </c>
      <c r="G157" s="301" t="str">
        <f t="shared" si="36"/>
        <v xml:space="preserve"> </v>
      </c>
      <c r="H157" s="301" t="str">
        <f t="shared" si="36"/>
        <v xml:space="preserve"> </v>
      </c>
      <c r="I157" s="301" t="str">
        <f t="shared" si="36"/>
        <v>1</v>
      </c>
      <c r="J157" s="301" t="str">
        <f t="shared" si="36"/>
        <v xml:space="preserve"> </v>
      </c>
      <c r="K157" s="128" t="str">
        <f t="shared" si="27"/>
        <v>NU</v>
      </c>
      <c r="L157" s="306" t="str">
        <f>IF('FEN 2016'!$A660&lt;&gt;0,'FEN 2016'!E660, " ")</f>
        <v>Instalații de epurare și rețele exterioare de canalizare în s. Bardar, r. Ialoveni</v>
      </c>
      <c r="M157" s="308"/>
      <c r="N157" s="308"/>
      <c r="O157" s="308" t="s">
        <v>1344</v>
      </c>
      <c r="P157" s="308" t="s">
        <v>1344</v>
      </c>
      <c r="Q157" s="128" t="str">
        <f>IF('FEN 2016'!$A660&lt;&gt;0,'FEN 2016'!F660, " ")</f>
        <v>Primăria Bardar, r.Ialoveni</v>
      </c>
      <c r="R157" s="298" t="s">
        <v>1453</v>
      </c>
      <c r="S157" s="298" t="s">
        <v>1390</v>
      </c>
      <c r="T157" s="298" t="s">
        <v>1334</v>
      </c>
      <c r="U157" s="298"/>
      <c r="V157" s="295">
        <f>IF('FEN 2016'!$A660&lt;&gt;0,'FEN 2016'!H660, " ")</f>
        <v>19610790</v>
      </c>
      <c r="W157" s="295">
        <f>IF('FEN 2016'!$A660&lt;&gt;0,'FEN 2016'!G660, " ")</f>
        <v>2941618.5</v>
      </c>
      <c r="X157" s="296">
        <f t="shared" si="28"/>
        <v>0.15</v>
      </c>
      <c r="Y157" s="295">
        <f>IF('FEN 2016'!$A660&lt;&gt;0,'FEN 2016'!I660, " ")</f>
        <v>1000000</v>
      </c>
      <c r="Z157" s="296">
        <f t="shared" si="29"/>
        <v>5.0992336361768191E-2</v>
      </c>
      <c r="AA157" s="295">
        <f>IF('FEN 2016'!$A660&lt;&gt;0,'FEN 2016'!J660, " ")</f>
        <v>0</v>
      </c>
      <c r="AB157" s="296">
        <f t="shared" si="30"/>
        <v>0</v>
      </c>
      <c r="AC157" s="295">
        <f>IF('FEN 2016'!$A660&lt;&gt;0,'FEN 2016'!K660, " ")</f>
        <v>1000000</v>
      </c>
      <c r="AD157" s="296">
        <f t="shared" si="31"/>
        <v>5.0992336361768191E-2</v>
      </c>
      <c r="AE157" s="295">
        <f>IF('FEN 2016'!$A660&lt;&gt;0,'FEN 2016'!L660, " ")</f>
        <v>18610790</v>
      </c>
      <c r="AF157" s="296">
        <f t="shared" si="32"/>
        <v>0.94900766363823186</v>
      </c>
      <c r="AG157" s="296">
        <f t="shared" si="33"/>
        <v>0.15</v>
      </c>
      <c r="AH157" s="314" t="s">
        <v>1343</v>
      </c>
      <c r="AI157" s="305"/>
      <c r="AJ157" s="305"/>
      <c r="AK157" s="305"/>
      <c r="AL157" s="305"/>
      <c r="AM157" s="305"/>
      <c r="AN157" s="305"/>
      <c r="AO157" s="305"/>
      <c r="AP157" s="128"/>
      <c r="AQ157" s="128"/>
      <c r="AR157" s="128"/>
      <c r="AS157" s="128"/>
      <c r="AT157" s="128"/>
      <c r="AU157" s="128"/>
      <c r="AV157" s="128"/>
      <c r="AW157" s="128"/>
      <c r="AX157" s="128"/>
      <c r="AY157" s="128"/>
    </row>
    <row r="158" spans="1:51" ht="13.15" customHeight="1">
      <c r="A158" s="128">
        <v>156</v>
      </c>
      <c r="B158" s="128">
        <f>IF('FEN 2016'!$A663&lt;&gt;0,'FEN 2016'!B663, " ")</f>
        <v>2016</v>
      </c>
      <c r="C158" s="128">
        <f>IF('FEN 2016'!$A663&lt;&gt;0,'FEN 2016'!C663, " ")</f>
        <v>2016</v>
      </c>
      <c r="D158" s="301" t="str">
        <f t="shared" si="36"/>
        <v xml:space="preserve"> </v>
      </c>
      <c r="E158" s="301" t="str">
        <f t="shared" si="36"/>
        <v xml:space="preserve"> </v>
      </c>
      <c r="F158" s="301" t="str">
        <f t="shared" si="36"/>
        <v xml:space="preserve"> </v>
      </c>
      <c r="G158" s="301" t="str">
        <f t="shared" si="36"/>
        <v xml:space="preserve"> </v>
      </c>
      <c r="H158" s="301" t="str">
        <f t="shared" si="36"/>
        <v xml:space="preserve"> </v>
      </c>
      <c r="I158" s="301" t="str">
        <f t="shared" si="36"/>
        <v>1</v>
      </c>
      <c r="J158" s="301" t="str">
        <f t="shared" si="36"/>
        <v xml:space="preserve"> </v>
      </c>
      <c r="K158" s="128" t="str">
        <f t="shared" si="27"/>
        <v>NU</v>
      </c>
      <c r="L158" s="306" t="str">
        <f>IF('FEN 2016'!$A663&lt;&gt;0,'FEN 2016'!E663, " ")</f>
        <v xml:space="preserve">Construcția sistemului de alimentare cu apă a unor sectoare din s.Ignăței, r.Rezina </v>
      </c>
      <c r="M158" s="308"/>
      <c r="N158" s="308" t="s">
        <v>1344</v>
      </c>
      <c r="O158" s="306"/>
      <c r="P158" s="306"/>
      <c r="Q158" s="128" t="str">
        <f>IF('FEN 2016'!$A663&lt;&gt;0,'FEN 2016'!F663, " ")</f>
        <v>Primăria Ignăței, r.Rezina</v>
      </c>
      <c r="R158" s="298" t="s">
        <v>1601</v>
      </c>
      <c r="S158" s="298" t="s">
        <v>1394</v>
      </c>
      <c r="T158" s="298" t="s">
        <v>1334</v>
      </c>
      <c r="U158" s="298" t="s">
        <v>1339</v>
      </c>
      <c r="V158" s="295">
        <f>IF('FEN 2016'!$A663&lt;&gt;0,'FEN 2016'!H663, " ")</f>
        <v>7666520</v>
      </c>
      <c r="W158" s="295">
        <f>IF('FEN 2016'!$A663&lt;&gt;0,'FEN 2016'!G663, " ")</f>
        <v>1149978</v>
      </c>
      <c r="X158" s="296">
        <f t="shared" si="28"/>
        <v>0.15</v>
      </c>
      <c r="Y158" s="295">
        <f>IF('FEN 2016'!$A663&lt;&gt;0,'FEN 2016'!I663, " ")</f>
        <v>1000000</v>
      </c>
      <c r="Z158" s="296">
        <f t="shared" si="29"/>
        <v>0.13043727793053433</v>
      </c>
      <c r="AA158" s="295">
        <f>IF('FEN 2016'!$A663&lt;&gt;0,'FEN 2016'!J663, " ")</f>
        <v>100000</v>
      </c>
      <c r="AB158" s="296">
        <f t="shared" si="30"/>
        <v>1.3043727793053432E-2</v>
      </c>
      <c r="AC158" s="295">
        <f>IF('FEN 2016'!$A663&lt;&gt;0,'FEN 2016'!K663, " ")</f>
        <v>900000</v>
      </c>
      <c r="AD158" s="296">
        <f t="shared" si="31"/>
        <v>0.11739355013748089</v>
      </c>
      <c r="AE158" s="295">
        <f>IF('FEN 2016'!$A663&lt;&gt;0,'FEN 2016'!L663, " ")</f>
        <v>6666520</v>
      </c>
      <c r="AF158" s="296">
        <f t="shared" si="32"/>
        <v>0.86956272206946572</v>
      </c>
      <c r="AG158" s="296">
        <f t="shared" si="33"/>
        <v>0.16304372779305343</v>
      </c>
      <c r="AH158" s="314" t="s">
        <v>1343</v>
      </c>
      <c r="AI158" s="305"/>
      <c r="AJ158" s="305"/>
      <c r="AK158" s="305"/>
      <c r="AL158" s="305"/>
      <c r="AM158" s="305"/>
      <c r="AN158" s="305"/>
      <c r="AO158" s="305"/>
      <c r="AP158" s="128"/>
      <c r="AQ158" s="128"/>
      <c r="AR158" s="128"/>
      <c r="AS158" s="128"/>
      <c r="AT158" s="128"/>
      <c r="AU158" s="128"/>
      <c r="AV158" s="128"/>
      <c r="AW158" s="128"/>
      <c r="AX158" s="128"/>
      <c r="AY158" s="128"/>
    </row>
    <row r="159" spans="1:51" ht="13.15" customHeight="1">
      <c r="A159" s="128">
        <v>157</v>
      </c>
      <c r="B159" s="128">
        <f>IF('FEN 2016'!$A666&lt;&gt;0,'FEN 2016'!B666, " ")</f>
        <v>2016</v>
      </c>
      <c r="C159" s="128">
        <f>IF('FEN 2016'!$A666&lt;&gt;0,'FEN 2016'!C666, " ")</f>
        <v>2016</v>
      </c>
      <c r="D159" s="301" t="str">
        <f t="shared" si="36"/>
        <v xml:space="preserve"> </v>
      </c>
      <c r="E159" s="301" t="str">
        <f t="shared" si="36"/>
        <v xml:space="preserve"> </v>
      </c>
      <c r="F159" s="301" t="str">
        <f t="shared" si="36"/>
        <v xml:space="preserve"> </v>
      </c>
      <c r="G159" s="301" t="str">
        <f t="shared" si="36"/>
        <v xml:space="preserve"> </v>
      </c>
      <c r="H159" s="301" t="str">
        <f t="shared" si="36"/>
        <v xml:space="preserve"> </v>
      </c>
      <c r="I159" s="301" t="str">
        <f t="shared" si="36"/>
        <v>1</v>
      </c>
      <c r="J159" s="301" t="str">
        <f t="shared" si="36"/>
        <v xml:space="preserve"> </v>
      </c>
      <c r="K159" s="128" t="str">
        <f t="shared" si="27"/>
        <v>NU</v>
      </c>
      <c r="L159" s="306" t="str">
        <f>IF('FEN 2016'!$A666&lt;&gt;0,'FEN 2016'!E666, " ")</f>
        <v xml:space="preserve">Reabilitatarea sectorului de apeduct în s. Larga, r. Briceni  </v>
      </c>
      <c r="M159" s="308"/>
      <c r="N159" s="308" t="s">
        <v>1344</v>
      </c>
      <c r="O159" s="306"/>
      <c r="P159" s="306"/>
      <c r="Q159" s="128" t="str">
        <f>IF('FEN 2016'!$A666&lt;&gt;0,'FEN 2016'!F666, " ")</f>
        <v>Primăria Larga, r. Briceni</v>
      </c>
      <c r="R159" s="128" t="s">
        <v>1413</v>
      </c>
      <c r="S159" s="298" t="s">
        <v>1331</v>
      </c>
      <c r="T159" s="298" t="s">
        <v>1336</v>
      </c>
      <c r="U159" s="298"/>
      <c r="V159" s="295">
        <f>IF('FEN 2016'!$A666&lt;&gt;0,'FEN 2016'!H666, " ")</f>
        <v>183111</v>
      </c>
      <c r="W159" s="295">
        <f>IF('FEN 2016'!$A666&lt;&gt;0,'FEN 2016'!G666, " ")</f>
        <v>27466.65</v>
      </c>
      <c r="X159" s="296">
        <f t="shared" si="28"/>
        <v>0.15</v>
      </c>
      <c r="Y159" s="295">
        <f>IF('FEN 2016'!$A666&lt;&gt;0,'FEN 2016'!I666, " ")</f>
        <v>155000</v>
      </c>
      <c r="Z159" s="296">
        <f t="shared" si="29"/>
        <v>0.84648109616571365</v>
      </c>
      <c r="AA159" s="295">
        <f>IF('FEN 2016'!$A666&lt;&gt;0,'FEN 2016'!J666, " ")</f>
        <v>155000</v>
      </c>
      <c r="AB159" s="296">
        <f t="shared" si="30"/>
        <v>0.84648109616571365</v>
      </c>
      <c r="AC159" s="295">
        <f>IF('FEN 2016'!$A666&lt;&gt;0,'FEN 2016'!K666, " ")</f>
        <v>0</v>
      </c>
      <c r="AD159" s="296">
        <f t="shared" si="31"/>
        <v>0</v>
      </c>
      <c r="AE159" s="295">
        <f>IF('FEN 2016'!$A666&lt;&gt;0,'FEN 2016'!L666, " ")</f>
        <v>28111</v>
      </c>
      <c r="AF159" s="296">
        <f t="shared" si="32"/>
        <v>0.15351890383428632</v>
      </c>
      <c r="AG159" s="296">
        <f t="shared" si="33"/>
        <v>0.99648109616571368</v>
      </c>
      <c r="AH159" s="314" t="s">
        <v>1343</v>
      </c>
      <c r="AI159" s="305"/>
      <c r="AJ159" s="305"/>
      <c r="AK159" s="305"/>
      <c r="AL159" s="305"/>
      <c r="AM159" s="305"/>
      <c r="AN159" s="305"/>
      <c r="AO159" s="305"/>
      <c r="AP159" s="128"/>
      <c r="AQ159" s="128"/>
      <c r="AR159" s="128"/>
      <c r="AS159" s="128"/>
      <c r="AT159" s="128"/>
      <c r="AU159" s="128"/>
      <c r="AV159" s="128"/>
      <c r="AW159" s="128"/>
      <c r="AX159" s="128"/>
      <c r="AY159" s="128"/>
    </row>
    <row r="160" spans="1:51" ht="13.15" customHeight="1">
      <c r="A160" s="128">
        <v>158</v>
      </c>
      <c r="B160" s="128">
        <f>IF('FEN 2016'!$A669&lt;&gt;0,'FEN 2016'!B669, " ")</f>
        <v>2016</v>
      </c>
      <c r="C160" s="128">
        <f>IF('FEN 2016'!$A669&lt;&gt;0,'FEN 2016'!C669, " ")</f>
        <v>2016</v>
      </c>
      <c r="D160" s="301" t="str">
        <f t="shared" si="36"/>
        <v xml:space="preserve"> </v>
      </c>
      <c r="E160" s="301" t="str">
        <f t="shared" si="36"/>
        <v xml:space="preserve"> </v>
      </c>
      <c r="F160" s="301" t="str">
        <f t="shared" si="36"/>
        <v xml:space="preserve"> </v>
      </c>
      <c r="G160" s="301" t="str">
        <f t="shared" si="36"/>
        <v xml:space="preserve"> </v>
      </c>
      <c r="H160" s="301" t="str">
        <f t="shared" si="36"/>
        <v xml:space="preserve"> </v>
      </c>
      <c r="I160" s="301" t="str">
        <f t="shared" si="36"/>
        <v>1</v>
      </c>
      <c r="J160" s="301" t="str">
        <f t="shared" si="36"/>
        <v xml:space="preserve"> </v>
      </c>
      <c r="K160" s="128" t="str">
        <f t="shared" si="27"/>
        <v>NU</v>
      </c>
      <c r="L160" s="306" t="str">
        <f>IF('FEN 2016'!$A669&lt;&gt;0,'FEN 2016'!E669, " ")</f>
        <v>Forarea sondei arteziene în s. Ciolacu Nou</v>
      </c>
      <c r="M160" s="308" t="s">
        <v>1344</v>
      </c>
      <c r="N160" s="308"/>
      <c r="O160" s="306"/>
      <c r="P160" s="306"/>
      <c r="Q160" s="128" t="str">
        <f>IF('FEN 2016'!$A669&lt;&gt;0,'FEN 2016'!F669, " ")</f>
        <v>Primăria Ciolacu Nou, r. Fălești</v>
      </c>
      <c r="R160" s="298" t="s">
        <v>1514</v>
      </c>
      <c r="S160" s="298" t="s">
        <v>1387</v>
      </c>
      <c r="T160" s="298" t="s">
        <v>1336</v>
      </c>
      <c r="U160" s="298"/>
      <c r="V160" s="295">
        <f>IF('FEN 2016'!$A669&lt;&gt;0,'FEN 2016'!H669, " ")</f>
        <v>3178330</v>
      </c>
      <c r="W160" s="295">
        <f>IF('FEN 2016'!$A669&lt;&gt;0,'FEN 2016'!G669, " ")</f>
        <v>476749.5</v>
      </c>
      <c r="X160" s="296">
        <f t="shared" si="28"/>
        <v>0.15</v>
      </c>
      <c r="Y160" s="295">
        <f>IF('FEN 2016'!$A669&lt;&gt;0,'FEN 2016'!I669, " ")</f>
        <v>1000000</v>
      </c>
      <c r="Z160" s="296">
        <f t="shared" si="29"/>
        <v>0.31463063936092223</v>
      </c>
      <c r="AA160" s="295">
        <f>IF('FEN 2016'!$A669&lt;&gt;0,'FEN 2016'!J669, " ")</f>
        <v>0</v>
      </c>
      <c r="AB160" s="296">
        <f t="shared" si="30"/>
        <v>0</v>
      </c>
      <c r="AC160" s="295">
        <f>IF('FEN 2016'!$A669&lt;&gt;0,'FEN 2016'!K669, " ")</f>
        <v>1000000</v>
      </c>
      <c r="AD160" s="296">
        <f t="shared" si="31"/>
        <v>0.31463063936092223</v>
      </c>
      <c r="AE160" s="295">
        <f>IF('FEN 2016'!$A669&lt;&gt;0,'FEN 2016'!L669, " ")</f>
        <v>2178330</v>
      </c>
      <c r="AF160" s="296">
        <f t="shared" si="32"/>
        <v>0.68536936063907772</v>
      </c>
      <c r="AG160" s="296">
        <f t="shared" si="33"/>
        <v>0.15</v>
      </c>
      <c r="AH160" s="314" t="s">
        <v>1343</v>
      </c>
      <c r="AI160" s="305"/>
      <c r="AJ160" s="305"/>
      <c r="AK160" s="305"/>
      <c r="AL160" s="305"/>
      <c r="AM160" s="305"/>
      <c r="AN160" s="305"/>
      <c r="AO160" s="305"/>
      <c r="AP160" s="128"/>
      <c r="AQ160" s="128"/>
      <c r="AR160" s="128"/>
      <c r="AS160" s="128"/>
      <c r="AT160" s="128"/>
      <c r="AU160" s="128"/>
      <c r="AV160" s="128"/>
      <c r="AW160" s="128"/>
      <c r="AX160" s="128"/>
      <c r="AY160" s="128"/>
    </row>
    <row r="161" spans="1:51" ht="13.15" customHeight="1">
      <c r="A161" s="128">
        <v>159</v>
      </c>
      <c r="B161" s="128">
        <f>IF('FEN 2016'!$A672&lt;&gt;0,'FEN 2016'!B672, " ")</f>
        <v>2016</v>
      </c>
      <c r="C161" s="128">
        <f>IF('FEN 2016'!$A672&lt;&gt;0,'FEN 2016'!C672, " ")</f>
        <v>2016</v>
      </c>
      <c r="D161" s="301" t="str">
        <f t="shared" si="36"/>
        <v xml:space="preserve"> </v>
      </c>
      <c r="E161" s="301" t="str">
        <f t="shared" si="36"/>
        <v xml:space="preserve"> </v>
      </c>
      <c r="F161" s="301" t="str">
        <f t="shared" si="36"/>
        <v xml:space="preserve"> </v>
      </c>
      <c r="G161" s="301" t="str">
        <f t="shared" si="36"/>
        <v xml:space="preserve"> </v>
      </c>
      <c r="H161" s="301" t="str">
        <f t="shared" si="36"/>
        <v xml:space="preserve"> </v>
      </c>
      <c r="I161" s="301" t="str">
        <f t="shared" si="36"/>
        <v>1</v>
      </c>
      <c r="J161" s="301" t="str">
        <f t="shared" si="36"/>
        <v xml:space="preserve"> </v>
      </c>
      <c r="K161" s="128" t="str">
        <f t="shared" si="27"/>
        <v>NU</v>
      </c>
      <c r="L161" s="306" t="str">
        <f>IF('FEN 2016'!$A672&lt;&gt;0,'FEN 2016'!E672, " ")</f>
        <v xml:space="preserve">Alimentarea cu apă și canalizarea microraionului nr. 1 din orașul Criuleni  </v>
      </c>
      <c r="M161" s="308"/>
      <c r="N161" s="308" t="s">
        <v>1344</v>
      </c>
      <c r="O161" s="308" t="s">
        <v>1344</v>
      </c>
      <c r="P161" s="306"/>
      <c r="Q161" s="128" t="str">
        <f>IF('FEN 2016'!$A672&lt;&gt;0,'FEN 2016'!F672, " ")</f>
        <v>Primăria orașului Criuleni</v>
      </c>
      <c r="R161" s="298" t="s">
        <v>1381</v>
      </c>
      <c r="S161" s="298" t="s">
        <v>1381</v>
      </c>
      <c r="T161" s="298" t="s">
        <v>1352</v>
      </c>
      <c r="U161" s="298" t="s">
        <v>1339</v>
      </c>
      <c r="V161" s="295">
        <f>IF('FEN 2016'!$A672&lt;&gt;0,'FEN 2016'!H672, " ")</f>
        <v>6710180</v>
      </c>
      <c r="W161" s="295">
        <f>IF('FEN 2016'!$A672&lt;&gt;0,'FEN 2016'!G672, " ")</f>
        <v>1006527</v>
      </c>
      <c r="X161" s="296">
        <f t="shared" si="28"/>
        <v>0.15</v>
      </c>
      <c r="Y161" s="295">
        <f>IF('FEN 2016'!$A672&lt;&gt;0,'FEN 2016'!I672, " ")</f>
        <v>1000000</v>
      </c>
      <c r="Z161" s="296">
        <f t="shared" si="29"/>
        <v>0.14902729882059795</v>
      </c>
      <c r="AA161" s="295">
        <f>IF('FEN 2016'!$A672&lt;&gt;0,'FEN 2016'!J672, " ")</f>
        <v>973529.61</v>
      </c>
      <c r="AB161" s="296">
        <f t="shared" si="30"/>
        <v>0.14508248810017019</v>
      </c>
      <c r="AC161" s="295">
        <f>IF('FEN 2016'!$A672&lt;&gt;0,'FEN 2016'!K672, " ")</f>
        <v>26470.390000000014</v>
      </c>
      <c r="AD161" s="296">
        <f t="shared" si="31"/>
        <v>3.9448107204277704E-3</v>
      </c>
      <c r="AE161" s="295">
        <f>IF('FEN 2016'!$A672&lt;&gt;0,'FEN 2016'!L672, " ")</f>
        <v>5710180</v>
      </c>
      <c r="AF161" s="296">
        <f t="shared" si="32"/>
        <v>0.85097270117940205</v>
      </c>
      <c r="AG161" s="296">
        <f t="shared" si="33"/>
        <v>0.29508248810017018</v>
      </c>
      <c r="AH161" s="314" t="s">
        <v>1343</v>
      </c>
      <c r="AI161" s="305"/>
      <c r="AJ161" s="305"/>
      <c r="AK161" s="305"/>
      <c r="AL161" s="305"/>
      <c r="AM161" s="305"/>
      <c r="AN161" s="305"/>
      <c r="AO161" s="305"/>
      <c r="AP161" s="128"/>
      <c r="AQ161" s="128"/>
      <c r="AR161" s="128"/>
      <c r="AS161" s="128"/>
      <c r="AT161" s="128"/>
      <c r="AU161" s="128"/>
      <c r="AV161" s="128"/>
      <c r="AW161" s="128"/>
      <c r="AX161" s="128"/>
      <c r="AY161" s="128"/>
    </row>
    <row r="162" spans="1:51" ht="13.15" customHeight="1">
      <c r="A162" s="128">
        <v>160</v>
      </c>
      <c r="B162" s="128">
        <f>IF('FEN 2016'!$A675&lt;&gt;0,'FEN 2016'!B675, " ")</f>
        <v>2016</v>
      </c>
      <c r="C162" s="128">
        <f>IF('FEN 2016'!$A675&lt;&gt;0,'FEN 2016'!C675, " ")</f>
        <v>2016</v>
      </c>
      <c r="D162" s="301" t="str">
        <f t="shared" si="36"/>
        <v xml:space="preserve"> </v>
      </c>
      <c r="E162" s="301" t="str">
        <f t="shared" si="36"/>
        <v xml:space="preserve"> </v>
      </c>
      <c r="F162" s="301" t="str">
        <f t="shared" si="36"/>
        <v xml:space="preserve"> </v>
      </c>
      <c r="G162" s="301" t="str">
        <f t="shared" si="36"/>
        <v xml:space="preserve"> </v>
      </c>
      <c r="H162" s="301" t="str">
        <f t="shared" si="36"/>
        <v xml:space="preserve"> </v>
      </c>
      <c r="I162" s="301" t="str">
        <f t="shared" si="36"/>
        <v>1</v>
      </c>
      <c r="J162" s="301" t="str">
        <f t="shared" si="36"/>
        <v xml:space="preserve"> </v>
      </c>
      <c r="K162" s="128" t="str">
        <f t="shared" si="27"/>
        <v>NU</v>
      </c>
      <c r="L162" s="306" t="str">
        <f>IF('FEN 2016'!$A675&lt;&gt;0,'FEN 2016'!E675, " ")</f>
        <v xml:space="preserve">Construcţia reţelelor de aprovizionare cu apă şi construcţia turnului din satul Floreşti, com. Cobusca Veche,   r. Anenii Noi </v>
      </c>
      <c r="M162" s="308"/>
      <c r="N162" s="308" t="s">
        <v>1344</v>
      </c>
      <c r="O162" s="306"/>
      <c r="P162" s="306"/>
      <c r="Q162" s="128" t="str">
        <f>IF('FEN 2016'!$A675&lt;&gt;0,'FEN 2016'!F675, " ")</f>
        <v>Primăria Cobusca Veche                                 r. Anenii Noi</v>
      </c>
      <c r="R162" s="298" t="s">
        <v>1423</v>
      </c>
      <c r="S162" s="298" t="s">
        <v>1365</v>
      </c>
      <c r="T162" s="298" t="s">
        <v>1334</v>
      </c>
      <c r="U162" s="298" t="s">
        <v>1339</v>
      </c>
      <c r="V162" s="295">
        <f>IF('FEN 2016'!$A675&lt;&gt;0,'FEN 2016'!H675, " ")</f>
        <v>2476210</v>
      </c>
      <c r="W162" s="295">
        <f>IF('FEN 2016'!$A675&lt;&gt;0,'FEN 2016'!G675, " ")</f>
        <v>371431.5</v>
      </c>
      <c r="X162" s="296">
        <f t="shared" si="28"/>
        <v>0.15</v>
      </c>
      <c r="Y162" s="295">
        <f>IF('FEN 2016'!$A675&lt;&gt;0,'FEN 2016'!I675, " ")</f>
        <v>1000000</v>
      </c>
      <c r="Z162" s="296">
        <f t="shared" si="29"/>
        <v>0.40384296969966199</v>
      </c>
      <c r="AA162" s="295">
        <f>IF('FEN 2016'!$A675&lt;&gt;0,'FEN 2016'!J675, " ")</f>
        <v>200000</v>
      </c>
      <c r="AB162" s="296">
        <f t="shared" si="30"/>
        <v>8.0768593939932395E-2</v>
      </c>
      <c r="AC162" s="295">
        <f>IF('FEN 2016'!$A675&lt;&gt;0,'FEN 2016'!K675, " ")</f>
        <v>800000</v>
      </c>
      <c r="AD162" s="296">
        <f t="shared" si="31"/>
        <v>0.32307437575972958</v>
      </c>
      <c r="AE162" s="295">
        <f>IF('FEN 2016'!$A675&lt;&gt;0,'FEN 2016'!L675, " ")</f>
        <v>1476210</v>
      </c>
      <c r="AF162" s="296">
        <f t="shared" si="32"/>
        <v>0.59615703030033806</v>
      </c>
      <c r="AG162" s="296">
        <f t="shared" si="33"/>
        <v>0.2307685939399324</v>
      </c>
      <c r="AH162" s="314" t="s">
        <v>1343</v>
      </c>
      <c r="AI162" s="305"/>
      <c r="AJ162" s="305"/>
      <c r="AK162" s="305"/>
      <c r="AL162" s="305"/>
      <c r="AM162" s="305"/>
      <c r="AN162" s="305"/>
      <c r="AO162" s="305"/>
      <c r="AP162" s="128"/>
      <c r="AQ162" s="128"/>
      <c r="AR162" s="128"/>
      <c r="AS162" s="128"/>
      <c r="AT162" s="128"/>
      <c r="AU162" s="128"/>
      <c r="AV162" s="128"/>
      <c r="AW162" s="128"/>
      <c r="AX162" s="128"/>
      <c r="AY162" s="128"/>
    </row>
    <row r="163" spans="1:51" ht="13.15" customHeight="1">
      <c r="A163" s="128">
        <v>161</v>
      </c>
      <c r="B163" s="128">
        <f>IF('FEN 2016'!$A678&lt;&gt;0,'FEN 2016'!B678, " ")</f>
        <v>2016</v>
      </c>
      <c r="C163" s="128">
        <f>IF('FEN 2016'!$A678&lt;&gt;0,'FEN 2016'!C678, " ")</f>
        <v>2016</v>
      </c>
      <c r="D163" s="301" t="str">
        <f t="shared" ref="D163:J172" si="37">IF(AND($B163&gt;=D$2-$C163+$B163,$C163&lt;=D$2+$C163-$B163),"1"," ")</f>
        <v xml:space="preserve"> </v>
      </c>
      <c r="E163" s="301" t="str">
        <f t="shared" si="37"/>
        <v xml:space="preserve"> </v>
      </c>
      <c r="F163" s="301" t="str">
        <f t="shared" si="37"/>
        <v xml:space="preserve"> </v>
      </c>
      <c r="G163" s="301" t="str">
        <f t="shared" si="37"/>
        <v xml:space="preserve"> </v>
      </c>
      <c r="H163" s="301" t="str">
        <f t="shared" si="37"/>
        <v xml:space="preserve"> </v>
      </c>
      <c r="I163" s="301" t="str">
        <f t="shared" si="37"/>
        <v>1</v>
      </c>
      <c r="J163" s="301" t="str">
        <f t="shared" si="37"/>
        <v xml:space="preserve"> </v>
      </c>
      <c r="K163" s="128" t="str">
        <f t="shared" si="27"/>
        <v>NU</v>
      </c>
      <c r="L163" s="306" t="str">
        <f>IF('FEN 2016'!$A678&lt;&gt;0,'FEN 2016'!E678, " ")</f>
        <v xml:space="preserve">Alimentarea cu apă potabilă a sectorului de sud - est din satul Mereni, r. Anenii Noi         </v>
      </c>
      <c r="M163" s="308"/>
      <c r="N163" s="308" t="s">
        <v>1344</v>
      </c>
      <c r="O163" s="306"/>
      <c r="P163" s="306"/>
      <c r="Q163" s="128" t="str">
        <f>IF('FEN 2016'!$A678&lt;&gt;0,'FEN 2016'!F678, " ")</f>
        <v>Primăria Mereni, r. Anenii Noi</v>
      </c>
      <c r="R163" s="298" t="s">
        <v>1416</v>
      </c>
      <c r="S163" s="298" t="s">
        <v>1365</v>
      </c>
      <c r="T163" s="298" t="s">
        <v>1334</v>
      </c>
      <c r="U163" s="298" t="s">
        <v>1339</v>
      </c>
      <c r="V163" s="295">
        <f>IF('FEN 2016'!$A678&lt;&gt;0,'FEN 2016'!H678, " ")</f>
        <v>3517290</v>
      </c>
      <c r="W163" s="295">
        <f>IF('FEN 2016'!$A678&lt;&gt;0,'FEN 2016'!G678, " ")</f>
        <v>527593.5</v>
      </c>
      <c r="X163" s="296">
        <f t="shared" si="28"/>
        <v>0.15</v>
      </c>
      <c r="Y163" s="295">
        <f>IF('FEN 2016'!$A678&lt;&gt;0,'FEN 2016'!I678, " ")</f>
        <v>1000000</v>
      </c>
      <c r="Z163" s="296">
        <f t="shared" si="29"/>
        <v>0.28430979532537837</v>
      </c>
      <c r="AA163" s="295">
        <f>IF('FEN 2016'!$A678&lt;&gt;0,'FEN 2016'!J678, " ")</f>
        <v>100000</v>
      </c>
      <c r="AB163" s="296">
        <f t="shared" si="30"/>
        <v>2.8430979532537835E-2</v>
      </c>
      <c r="AC163" s="295">
        <f>IF('FEN 2016'!$A678&lt;&gt;0,'FEN 2016'!K678, " ")</f>
        <v>900000</v>
      </c>
      <c r="AD163" s="296">
        <f t="shared" si="31"/>
        <v>0.2558788157928405</v>
      </c>
      <c r="AE163" s="295">
        <f>IF('FEN 2016'!$A678&lt;&gt;0,'FEN 2016'!L678, " ")</f>
        <v>2517290</v>
      </c>
      <c r="AF163" s="296">
        <f t="shared" si="32"/>
        <v>0.71569020467462163</v>
      </c>
      <c r="AG163" s="296">
        <f t="shared" si="33"/>
        <v>0.17843097953253784</v>
      </c>
      <c r="AH163" s="314" t="s">
        <v>1343</v>
      </c>
      <c r="AI163" s="305"/>
      <c r="AJ163" s="305"/>
      <c r="AK163" s="305"/>
      <c r="AL163" s="305"/>
      <c r="AM163" s="305"/>
      <c r="AN163" s="305"/>
      <c r="AO163" s="305"/>
      <c r="AP163" s="128"/>
      <c r="AQ163" s="128"/>
      <c r="AR163" s="128"/>
      <c r="AS163" s="128"/>
      <c r="AT163" s="128"/>
      <c r="AU163" s="128"/>
      <c r="AV163" s="128"/>
      <c r="AW163" s="128"/>
      <c r="AX163" s="128"/>
      <c r="AY163" s="128"/>
    </row>
    <row r="164" spans="1:51" ht="13.15" customHeight="1">
      <c r="A164" s="128">
        <v>162</v>
      </c>
      <c r="B164" s="128">
        <f>IF('FEN 2016'!$A681&lt;&gt;0,'FEN 2016'!B681, " ")</f>
        <v>2016</v>
      </c>
      <c r="C164" s="128">
        <f>IF('FEN 2016'!$A681&lt;&gt;0,'FEN 2016'!C681, " ")</f>
        <v>2016</v>
      </c>
      <c r="D164" s="301" t="str">
        <f t="shared" si="37"/>
        <v xml:space="preserve"> </v>
      </c>
      <c r="E164" s="301" t="str">
        <f t="shared" si="37"/>
        <v xml:space="preserve"> </v>
      </c>
      <c r="F164" s="301" t="str">
        <f t="shared" si="37"/>
        <v xml:space="preserve"> </v>
      </c>
      <c r="G164" s="301" t="str">
        <f t="shared" si="37"/>
        <v xml:space="preserve"> </v>
      </c>
      <c r="H164" s="301" t="str">
        <f t="shared" si="37"/>
        <v xml:space="preserve"> </v>
      </c>
      <c r="I164" s="301" t="str">
        <f t="shared" si="37"/>
        <v>1</v>
      </c>
      <c r="J164" s="301" t="str">
        <f t="shared" si="37"/>
        <v xml:space="preserve"> </v>
      </c>
      <c r="K164" s="128" t="str">
        <f t="shared" si="27"/>
        <v>NU</v>
      </c>
      <c r="L164" s="306" t="str">
        <f>IF('FEN 2016'!$A681&lt;&gt;0,'FEN 2016'!E681, " ")</f>
        <v xml:space="preserve">Cponstrucția sistemului de aprovizionare cu apă în satul Sărata Nouă, com. Sărata Veche                                                                             </v>
      </c>
      <c r="M164" s="308"/>
      <c r="N164" s="308" t="s">
        <v>1344</v>
      </c>
      <c r="O164" s="306"/>
      <c r="P164" s="306"/>
      <c r="Q164" s="128" t="str">
        <f>IF('FEN 2016'!$A681&lt;&gt;0,'FEN 2016'!F681, " ")</f>
        <v>Primăria Sărata Veche, r. Fălești</v>
      </c>
      <c r="R164" s="298" t="s">
        <v>1553</v>
      </c>
      <c r="S164" s="298" t="s">
        <v>1387</v>
      </c>
      <c r="T164" s="298" t="s">
        <v>1336</v>
      </c>
      <c r="U164" s="298"/>
      <c r="V164" s="295">
        <f>IF('FEN 2016'!$A681&lt;&gt;0,'FEN 2016'!H681, " ")</f>
        <v>4836340</v>
      </c>
      <c r="W164" s="295">
        <f>IF('FEN 2016'!$A681&lt;&gt;0,'FEN 2016'!G681, " ")</f>
        <v>725451</v>
      </c>
      <c r="X164" s="296">
        <f t="shared" si="28"/>
        <v>0.15</v>
      </c>
      <c r="Y164" s="295">
        <f>IF('FEN 2016'!$A681&lt;&gt;0,'FEN 2016'!I681, " ")</f>
        <v>1000000</v>
      </c>
      <c r="Z164" s="296">
        <f t="shared" si="29"/>
        <v>0.20676792781318104</v>
      </c>
      <c r="AA164" s="295">
        <f>IF('FEN 2016'!$A681&lt;&gt;0,'FEN 2016'!J681, " ")</f>
        <v>0</v>
      </c>
      <c r="AB164" s="296">
        <f t="shared" si="30"/>
        <v>0</v>
      </c>
      <c r="AC164" s="295">
        <f>IF('FEN 2016'!$A681&lt;&gt;0,'FEN 2016'!K681, " ")</f>
        <v>1000000</v>
      </c>
      <c r="AD164" s="296">
        <f t="shared" si="31"/>
        <v>0.20676792781318104</v>
      </c>
      <c r="AE164" s="295">
        <f>IF('FEN 2016'!$A681&lt;&gt;0,'FEN 2016'!L681, " ")</f>
        <v>3836340</v>
      </c>
      <c r="AF164" s="296">
        <f t="shared" si="32"/>
        <v>0.7932320721868189</v>
      </c>
      <c r="AG164" s="296">
        <f t="shared" si="33"/>
        <v>0.15</v>
      </c>
      <c r="AH164" s="314" t="s">
        <v>1343</v>
      </c>
      <c r="AI164" s="305"/>
      <c r="AJ164" s="305"/>
      <c r="AK164" s="305"/>
      <c r="AL164" s="305"/>
      <c r="AM164" s="305"/>
      <c r="AN164" s="305"/>
      <c r="AO164" s="305"/>
      <c r="AP164" s="128"/>
      <c r="AQ164" s="128"/>
      <c r="AR164" s="128"/>
      <c r="AS164" s="128"/>
      <c r="AT164" s="128"/>
      <c r="AU164" s="128"/>
      <c r="AV164" s="128"/>
      <c r="AW164" s="128"/>
      <c r="AX164" s="128"/>
      <c r="AY164" s="128"/>
    </row>
    <row r="165" spans="1:51" ht="13.15" customHeight="1">
      <c r="A165" s="128">
        <v>163</v>
      </c>
      <c r="B165" s="128">
        <f>IF('FEN 2016'!$A684&lt;&gt;0,'FEN 2016'!B684, " ")</f>
        <v>2016</v>
      </c>
      <c r="C165" s="128">
        <f>IF('FEN 2016'!$A684&lt;&gt;0,'FEN 2016'!C684, " ")</f>
        <v>2016</v>
      </c>
      <c r="D165" s="301" t="str">
        <f t="shared" si="37"/>
        <v xml:space="preserve"> </v>
      </c>
      <c r="E165" s="301" t="str">
        <f t="shared" si="37"/>
        <v xml:space="preserve"> </v>
      </c>
      <c r="F165" s="301" t="str">
        <f t="shared" si="37"/>
        <v xml:space="preserve"> </v>
      </c>
      <c r="G165" s="301" t="str">
        <f t="shared" si="37"/>
        <v xml:space="preserve"> </v>
      </c>
      <c r="H165" s="301" t="str">
        <f t="shared" si="37"/>
        <v xml:space="preserve"> </v>
      </c>
      <c r="I165" s="301" t="str">
        <f t="shared" si="37"/>
        <v>1</v>
      </c>
      <c r="J165" s="301" t="str">
        <f t="shared" si="37"/>
        <v xml:space="preserve"> </v>
      </c>
      <c r="K165" s="128" t="str">
        <f t="shared" si="27"/>
        <v>NU</v>
      </c>
      <c r="L165" s="306" t="str">
        <f>IF('FEN 2016'!$A684&lt;&gt;0,'FEN 2016'!E684, " ")</f>
        <v xml:space="preserve">Aprovizionarea cu apă potabilăî a s. Florica și Plop din com. Baccealia </v>
      </c>
      <c r="M165" s="308"/>
      <c r="N165" s="308" t="s">
        <v>1344</v>
      </c>
      <c r="O165" s="306"/>
      <c r="P165" s="306"/>
      <c r="Q165" s="128" t="str">
        <f>IF('FEN 2016'!$A684&lt;&gt;0,'FEN 2016'!F684, " ")</f>
        <v xml:space="preserve">Primăria Baccealia, r. Căușeni </v>
      </c>
      <c r="R165" s="298" t="s">
        <v>1489</v>
      </c>
      <c r="S165" s="298" t="s">
        <v>1377</v>
      </c>
      <c r="T165" s="298" t="s">
        <v>1352</v>
      </c>
      <c r="U165" s="298"/>
      <c r="V165" s="295">
        <f>IF('FEN 2016'!$A684&lt;&gt;0,'FEN 2016'!H684, " ")</f>
        <v>4091650</v>
      </c>
      <c r="W165" s="295">
        <f>IF('FEN 2016'!$A684&lt;&gt;0,'FEN 2016'!G684, " ")</f>
        <v>613747.5</v>
      </c>
      <c r="X165" s="296">
        <f t="shared" si="28"/>
        <v>0.15</v>
      </c>
      <c r="Y165" s="295">
        <f>IF('FEN 2016'!$A684&lt;&gt;0,'FEN 2016'!I684, " ")</f>
        <v>1000000</v>
      </c>
      <c r="Z165" s="296">
        <f t="shared" si="29"/>
        <v>0.24440018085613383</v>
      </c>
      <c r="AA165" s="295">
        <f>IF('FEN 2016'!$A684&lt;&gt;0,'FEN 2016'!J684, " ")</f>
        <v>100000</v>
      </c>
      <c r="AB165" s="296">
        <f t="shared" si="30"/>
        <v>2.4440018085613382E-2</v>
      </c>
      <c r="AC165" s="295">
        <f>IF('FEN 2016'!$A684&lt;&gt;0,'FEN 2016'!K684, " ")</f>
        <v>900000</v>
      </c>
      <c r="AD165" s="296">
        <f t="shared" si="31"/>
        <v>0.21996016277052044</v>
      </c>
      <c r="AE165" s="295">
        <f>IF('FEN 2016'!$A684&lt;&gt;0,'FEN 2016'!L684, " ")</f>
        <v>3091650</v>
      </c>
      <c r="AF165" s="296">
        <f t="shared" si="32"/>
        <v>0.7555998191438662</v>
      </c>
      <c r="AG165" s="296">
        <f t="shared" si="33"/>
        <v>0.17444001808561338</v>
      </c>
      <c r="AH165" s="314" t="s">
        <v>1343</v>
      </c>
      <c r="AI165" s="305"/>
      <c r="AJ165" s="305"/>
      <c r="AK165" s="305"/>
      <c r="AL165" s="305"/>
      <c r="AM165" s="305"/>
      <c r="AN165" s="305"/>
      <c r="AO165" s="305"/>
      <c r="AP165" s="128"/>
      <c r="AQ165" s="128"/>
      <c r="AR165" s="128"/>
      <c r="AS165" s="128"/>
      <c r="AT165" s="128"/>
      <c r="AU165" s="128"/>
      <c r="AV165" s="128"/>
      <c r="AW165" s="128"/>
      <c r="AX165" s="128"/>
      <c r="AY165" s="128"/>
    </row>
    <row r="166" spans="1:51" ht="13.15" customHeight="1">
      <c r="A166" s="128">
        <v>164</v>
      </c>
      <c r="B166" s="128">
        <f>IF('FEN 2016'!$A687&lt;&gt;0,'FEN 2016'!B687, " ")</f>
        <v>2016</v>
      </c>
      <c r="C166" s="128">
        <f>IF('FEN 2016'!$A687&lt;&gt;0,'FEN 2016'!C687, " ")</f>
        <v>2016</v>
      </c>
      <c r="D166" s="301" t="str">
        <f t="shared" si="37"/>
        <v xml:space="preserve"> </v>
      </c>
      <c r="E166" s="301" t="str">
        <f t="shared" si="37"/>
        <v xml:space="preserve"> </v>
      </c>
      <c r="F166" s="301" t="str">
        <f t="shared" si="37"/>
        <v xml:space="preserve"> </v>
      </c>
      <c r="G166" s="301" t="str">
        <f t="shared" si="37"/>
        <v xml:space="preserve"> </v>
      </c>
      <c r="H166" s="301" t="str">
        <f t="shared" si="37"/>
        <v xml:space="preserve"> </v>
      </c>
      <c r="I166" s="301" t="str">
        <f t="shared" si="37"/>
        <v>1</v>
      </c>
      <c r="J166" s="301" t="str">
        <f t="shared" si="37"/>
        <v xml:space="preserve"> </v>
      </c>
      <c r="K166" s="128" t="str">
        <f t="shared" si="27"/>
        <v>NU</v>
      </c>
      <c r="L166" s="306" t="str">
        <f>IF('FEN 2016'!$A687&lt;&gt;0,'FEN 2016'!E687, " ")</f>
        <v xml:space="preserve">Construcția apeductului și sistemului de canalizare în s. Obreja Veche, r. Fălești                                                                                 </v>
      </c>
      <c r="M166" s="308"/>
      <c r="N166" s="308" t="s">
        <v>1344</v>
      </c>
      <c r="O166" s="308" t="s">
        <v>1344</v>
      </c>
      <c r="P166" s="306"/>
      <c r="Q166" s="128" t="str">
        <f>IF('FEN 2016'!$A687&lt;&gt;0,'FEN 2016'!F687, " ")</f>
        <v>Primăria Obreja Veche, r. Fălești</v>
      </c>
      <c r="R166" s="298" t="s">
        <v>1495</v>
      </c>
      <c r="S166" s="298" t="s">
        <v>1387</v>
      </c>
      <c r="T166" s="298" t="s">
        <v>1336</v>
      </c>
      <c r="U166" s="298"/>
      <c r="V166" s="295">
        <f>IF('FEN 2016'!$A687&lt;&gt;0,'FEN 2016'!H687, " ")</f>
        <v>22062730</v>
      </c>
      <c r="W166" s="295">
        <f>IF('FEN 2016'!$A687&lt;&gt;0,'FEN 2016'!G687, " ")</f>
        <v>3309409.5</v>
      </c>
      <c r="X166" s="296">
        <f t="shared" si="28"/>
        <v>0.15</v>
      </c>
      <c r="Y166" s="295">
        <f>IF('FEN 2016'!$A687&lt;&gt;0,'FEN 2016'!I687, " ")</f>
        <v>1000000</v>
      </c>
      <c r="Z166" s="296">
        <f t="shared" si="29"/>
        <v>4.5325306523716691E-2</v>
      </c>
      <c r="AA166" s="295">
        <f>IF('FEN 2016'!$A687&lt;&gt;0,'FEN 2016'!J687, " ")</f>
        <v>100000</v>
      </c>
      <c r="AB166" s="296">
        <f t="shared" si="30"/>
        <v>4.5325306523716696E-3</v>
      </c>
      <c r="AC166" s="295">
        <f>IF('FEN 2016'!$A687&lt;&gt;0,'FEN 2016'!K687, " ")</f>
        <v>900000</v>
      </c>
      <c r="AD166" s="296">
        <f t="shared" si="31"/>
        <v>4.0792775871345027E-2</v>
      </c>
      <c r="AE166" s="295">
        <f>IF('FEN 2016'!$A687&lt;&gt;0,'FEN 2016'!L687, " ")</f>
        <v>21062730</v>
      </c>
      <c r="AF166" s="296">
        <f t="shared" si="32"/>
        <v>0.95467469347628331</v>
      </c>
      <c r="AG166" s="296">
        <f t="shared" si="33"/>
        <v>0.15453253065237166</v>
      </c>
      <c r="AH166" s="314" t="s">
        <v>1343</v>
      </c>
      <c r="AI166" s="305"/>
      <c r="AJ166" s="305"/>
      <c r="AK166" s="305"/>
      <c r="AL166" s="305"/>
      <c r="AM166" s="305"/>
      <c r="AN166" s="305"/>
      <c r="AO166" s="305"/>
      <c r="AP166" s="128"/>
      <c r="AQ166" s="128"/>
      <c r="AR166" s="128"/>
      <c r="AS166" s="128"/>
      <c r="AT166" s="128"/>
      <c r="AU166" s="128"/>
      <c r="AV166" s="128"/>
      <c r="AW166" s="128"/>
      <c r="AX166" s="128"/>
      <c r="AY166" s="128"/>
    </row>
    <row r="167" spans="1:51" ht="13.15" customHeight="1">
      <c r="A167" s="128">
        <v>165</v>
      </c>
      <c r="B167" s="128">
        <f>IF('FEN 2016'!$A690&lt;&gt;0,'FEN 2016'!B690, " ")</f>
        <v>2016</v>
      </c>
      <c r="C167" s="128">
        <f>IF('FEN 2016'!$A690&lt;&gt;0,'FEN 2016'!C690, " ")</f>
        <v>2016</v>
      </c>
      <c r="D167" s="301" t="str">
        <f t="shared" si="37"/>
        <v xml:space="preserve"> </v>
      </c>
      <c r="E167" s="301" t="str">
        <f t="shared" si="37"/>
        <v xml:space="preserve"> </v>
      </c>
      <c r="F167" s="301" t="str">
        <f t="shared" si="37"/>
        <v xml:space="preserve"> </v>
      </c>
      <c r="G167" s="301" t="str">
        <f t="shared" si="37"/>
        <v xml:space="preserve"> </v>
      </c>
      <c r="H167" s="301" t="str">
        <f t="shared" si="37"/>
        <v xml:space="preserve"> </v>
      </c>
      <c r="I167" s="301" t="str">
        <f t="shared" si="37"/>
        <v>1</v>
      </c>
      <c r="J167" s="301" t="str">
        <f t="shared" si="37"/>
        <v xml:space="preserve"> </v>
      </c>
      <c r="K167" s="128" t="str">
        <f t="shared" si="27"/>
        <v>NU</v>
      </c>
      <c r="L167" s="306" t="str">
        <f>IF('FEN 2016'!$A690&lt;&gt;0,'FEN 2016'!E690, " ")</f>
        <v xml:space="preserve">Alimentarea cu apă potabilă, evacuarea și epurare apelor uzate din s. Gradiște, r. Cimișlia </v>
      </c>
      <c r="M167" s="308"/>
      <c r="N167" s="308" t="s">
        <v>1344</v>
      </c>
      <c r="O167" s="308" t="s">
        <v>1344</v>
      </c>
      <c r="P167" s="308" t="s">
        <v>1344</v>
      </c>
      <c r="Q167" s="128" t="str">
        <f>IF('FEN 2016'!$A690&lt;&gt;0,'FEN 2016'!F690, " ")</f>
        <v>Primăria Gradiște, r. Cimișlia</v>
      </c>
      <c r="R167" s="298" t="s">
        <v>1534</v>
      </c>
      <c r="S167" s="298" t="s">
        <v>1379</v>
      </c>
      <c r="T167" s="298" t="s">
        <v>1352</v>
      </c>
      <c r="U167" s="298"/>
      <c r="V167" s="295">
        <f>IF('FEN 2016'!$A690&lt;&gt;0,'FEN 2016'!H690, " ")</f>
        <v>51833000</v>
      </c>
      <c r="W167" s="295">
        <f>IF('FEN 2016'!$A690&lt;&gt;0,'FEN 2016'!G690, " ")</f>
        <v>7774950</v>
      </c>
      <c r="X167" s="296">
        <f t="shared" si="28"/>
        <v>0.15</v>
      </c>
      <c r="Y167" s="295">
        <f>IF('FEN 2016'!$A690&lt;&gt;0,'FEN 2016'!I690, " ")</f>
        <v>1000000</v>
      </c>
      <c r="Z167" s="296">
        <f t="shared" si="29"/>
        <v>1.9292728570601742E-2</v>
      </c>
      <c r="AA167" s="295">
        <f>IF('FEN 2016'!$A690&lt;&gt;0,'FEN 2016'!J690, " ")</f>
        <v>100000</v>
      </c>
      <c r="AB167" s="296">
        <f t="shared" si="30"/>
        <v>1.929272857060174E-3</v>
      </c>
      <c r="AC167" s="295">
        <f>IF('FEN 2016'!$A690&lt;&gt;0,'FEN 2016'!K690, " ")</f>
        <v>900000</v>
      </c>
      <c r="AD167" s="296">
        <f t="shared" si="31"/>
        <v>1.7363455713541566E-2</v>
      </c>
      <c r="AE167" s="295">
        <f>IF('FEN 2016'!$A690&lt;&gt;0,'FEN 2016'!L690, " ")</f>
        <v>50833000</v>
      </c>
      <c r="AF167" s="296">
        <f t="shared" si="32"/>
        <v>0.98070727142939829</v>
      </c>
      <c r="AG167" s="296">
        <f t="shared" si="33"/>
        <v>0.15192927285706018</v>
      </c>
      <c r="AH167" s="314" t="s">
        <v>1343</v>
      </c>
      <c r="AI167" s="305"/>
      <c r="AJ167" s="305"/>
      <c r="AK167" s="305"/>
      <c r="AL167" s="305"/>
      <c r="AM167" s="305"/>
      <c r="AN167" s="305"/>
      <c r="AO167" s="305"/>
      <c r="AP167" s="128"/>
      <c r="AQ167" s="128"/>
      <c r="AR167" s="128"/>
      <c r="AS167" s="128"/>
      <c r="AT167" s="128"/>
      <c r="AU167" s="128"/>
      <c r="AV167" s="128"/>
      <c r="AW167" s="128"/>
      <c r="AX167" s="128"/>
      <c r="AY167" s="128"/>
    </row>
    <row r="168" spans="1:51" ht="13.15" customHeight="1">
      <c r="A168" s="128">
        <v>166</v>
      </c>
      <c r="B168" s="128">
        <f>IF('FEN 2016'!$A693&lt;&gt;0,'FEN 2016'!B693, " ")</f>
        <v>2016</v>
      </c>
      <c r="C168" s="128">
        <f>IF('FEN 2016'!$A693&lt;&gt;0,'FEN 2016'!C693, " ")</f>
        <v>2016</v>
      </c>
      <c r="D168" s="301" t="str">
        <f t="shared" si="37"/>
        <v xml:space="preserve"> </v>
      </c>
      <c r="E168" s="301" t="str">
        <f t="shared" si="37"/>
        <v xml:space="preserve"> </v>
      </c>
      <c r="F168" s="301" t="str">
        <f t="shared" si="37"/>
        <v xml:space="preserve"> </v>
      </c>
      <c r="G168" s="301" t="str">
        <f t="shared" si="37"/>
        <v xml:space="preserve"> </v>
      </c>
      <c r="H168" s="301" t="str">
        <f t="shared" si="37"/>
        <v xml:space="preserve"> </v>
      </c>
      <c r="I168" s="301" t="str">
        <f t="shared" si="37"/>
        <v>1</v>
      </c>
      <c r="J168" s="301" t="str">
        <f t="shared" si="37"/>
        <v xml:space="preserve"> </v>
      </c>
      <c r="K168" s="128" t="str">
        <f t="shared" si="27"/>
        <v>NU</v>
      </c>
      <c r="L168" s="306" t="str">
        <f>IF('FEN 2016'!$A693&lt;&gt;0,'FEN 2016'!E693, " ")</f>
        <v xml:space="preserve">Construcția apeductului în s. Mardareuca, r. Criuleni                            </v>
      </c>
      <c r="M168" s="308"/>
      <c r="N168" s="308" t="s">
        <v>1344</v>
      </c>
      <c r="O168" s="306"/>
      <c r="P168" s="306"/>
      <c r="Q168" s="128" t="str">
        <f>IF('FEN 2016'!$A693&lt;&gt;0,'FEN 2016'!F693, " ")</f>
        <v>Primăria Boșcana, r. Criuleni</v>
      </c>
      <c r="R168" s="298" t="s">
        <v>1539</v>
      </c>
      <c r="S168" s="298" t="s">
        <v>1381</v>
      </c>
      <c r="T168" s="298" t="s">
        <v>1352</v>
      </c>
      <c r="U168" s="298" t="s">
        <v>1339</v>
      </c>
      <c r="V168" s="295">
        <f>IF('FEN 2016'!$A693&lt;&gt;0,'FEN 2016'!H693, " ")</f>
        <v>3589780</v>
      </c>
      <c r="W168" s="295">
        <f>IF('FEN 2016'!$A693&lt;&gt;0,'FEN 2016'!G693, " ")</f>
        <v>538467</v>
      </c>
      <c r="X168" s="296">
        <f t="shared" si="28"/>
        <v>0.15</v>
      </c>
      <c r="Y168" s="295">
        <f>IF('FEN 2016'!$A693&lt;&gt;0,'FEN 2016'!I693, " ")</f>
        <v>1000000</v>
      </c>
      <c r="Z168" s="296">
        <f t="shared" si="29"/>
        <v>0.27856860308988296</v>
      </c>
      <c r="AA168" s="295">
        <f>IF('FEN 2016'!$A693&lt;&gt;0,'FEN 2016'!J693, " ")</f>
        <v>100000</v>
      </c>
      <c r="AB168" s="296">
        <f t="shared" si="30"/>
        <v>2.7856860308988294E-2</v>
      </c>
      <c r="AC168" s="295">
        <f>IF('FEN 2016'!$A693&lt;&gt;0,'FEN 2016'!K693, " ")</f>
        <v>900000</v>
      </c>
      <c r="AD168" s="296">
        <f t="shared" si="31"/>
        <v>0.25071174278089464</v>
      </c>
      <c r="AE168" s="295">
        <f>IF('FEN 2016'!$A693&lt;&gt;0,'FEN 2016'!L693, " ")</f>
        <v>2589780</v>
      </c>
      <c r="AF168" s="296">
        <f t="shared" si="32"/>
        <v>0.72143139691011704</v>
      </c>
      <c r="AG168" s="296">
        <f t="shared" si="33"/>
        <v>0.17785686030898828</v>
      </c>
      <c r="AH168" s="314" t="s">
        <v>1343</v>
      </c>
      <c r="AI168" s="305"/>
      <c r="AJ168" s="305"/>
      <c r="AK168" s="305"/>
      <c r="AL168" s="305"/>
      <c r="AM168" s="305"/>
      <c r="AN168" s="305"/>
      <c r="AO168" s="305"/>
      <c r="AP168" s="128"/>
      <c r="AQ168" s="128"/>
      <c r="AR168" s="128"/>
      <c r="AS168" s="128"/>
      <c r="AT168" s="128"/>
      <c r="AU168" s="128"/>
      <c r="AV168" s="128"/>
      <c r="AW168" s="128"/>
      <c r="AX168" s="128"/>
      <c r="AY168" s="128"/>
    </row>
    <row r="169" spans="1:51" ht="13.15" customHeight="1">
      <c r="A169" s="128">
        <v>167</v>
      </c>
      <c r="B169" s="128">
        <f>IF('FEN 2016'!$A696&lt;&gt;0,'FEN 2016'!B696, " ")</f>
        <v>2016</v>
      </c>
      <c r="C169" s="128">
        <f>IF('FEN 2016'!$A696&lt;&gt;0,'FEN 2016'!C696, " ")</f>
        <v>2016</v>
      </c>
      <c r="D169" s="301" t="str">
        <f t="shared" si="37"/>
        <v xml:space="preserve"> </v>
      </c>
      <c r="E169" s="301" t="str">
        <f t="shared" si="37"/>
        <v xml:space="preserve"> </v>
      </c>
      <c r="F169" s="301" t="str">
        <f t="shared" si="37"/>
        <v xml:space="preserve"> </v>
      </c>
      <c r="G169" s="301" t="str">
        <f t="shared" si="37"/>
        <v xml:space="preserve"> </v>
      </c>
      <c r="H169" s="301" t="str">
        <f t="shared" si="37"/>
        <v xml:space="preserve"> </v>
      </c>
      <c r="I169" s="301" t="str">
        <f t="shared" si="37"/>
        <v>1</v>
      </c>
      <c r="J169" s="301" t="str">
        <f t="shared" si="37"/>
        <v xml:space="preserve"> </v>
      </c>
      <c r="K169" s="128" t="str">
        <f t="shared" si="27"/>
        <v>NU</v>
      </c>
      <c r="L169" s="306" t="str">
        <f>IF('FEN 2016'!$A696&lt;&gt;0,'FEN 2016'!E696, " ")</f>
        <v xml:space="preserve">Construcția rețelelor de alimentare cu apă și canalizare în s. Sofia, r. Drochia   </v>
      </c>
      <c r="M169" s="308"/>
      <c r="N169" s="308" t="s">
        <v>1344</v>
      </c>
      <c r="O169" s="308" t="s">
        <v>1344</v>
      </c>
      <c r="P169" s="306"/>
      <c r="Q169" s="128" t="str">
        <f>IF('FEN 2016'!$A696&lt;&gt;0,'FEN 2016'!F696, " ")</f>
        <v>Primăria Sofia, r. Drochia</v>
      </c>
      <c r="R169" s="298" t="s">
        <v>1439</v>
      </c>
      <c r="S169" s="298" t="s">
        <v>1384</v>
      </c>
      <c r="T169" s="298" t="s">
        <v>1336</v>
      </c>
      <c r="U169" s="298"/>
      <c r="V169" s="295">
        <f>IF('FEN 2016'!$A696&lt;&gt;0,'FEN 2016'!H696, " ")</f>
        <v>6921810</v>
      </c>
      <c r="W169" s="295">
        <f>IF('FEN 2016'!$A696&lt;&gt;0,'FEN 2016'!G696, " ")</f>
        <v>1038271.5</v>
      </c>
      <c r="X169" s="296">
        <f t="shared" si="28"/>
        <v>0.15</v>
      </c>
      <c r="Y169" s="295">
        <f>IF('FEN 2016'!$A696&lt;&gt;0,'FEN 2016'!I696, " ")</f>
        <v>1000000</v>
      </c>
      <c r="Z169" s="296">
        <f t="shared" si="29"/>
        <v>0.14447088261596316</v>
      </c>
      <c r="AA169" s="295">
        <f>IF('FEN 2016'!$A696&lt;&gt;0,'FEN 2016'!J696, " ")</f>
        <v>0</v>
      </c>
      <c r="AB169" s="296">
        <f t="shared" si="30"/>
        <v>0</v>
      </c>
      <c r="AC169" s="295">
        <f>IF('FEN 2016'!$A696&lt;&gt;0,'FEN 2016'!K696, " ")</f>
        <v>1000000</v>
      </c>
      <c r="AD169" s="296">
        <f t="shared" si="31"/>
        <v>0.14447088261596316</v>
      </c>
      <c r="AE169" s="295">
        <f>IF('FEN 2016'!$A696&lt;&gt;0,'FEN 2016'!L696, " ")</f>
        <v>5921810</v>
      </c>
      <c r="AF169" s="296">
        <f t="shared" si="32"/>
        <v>0.85552911738403681</v>
      </c>
      <c r="AG169" s="296">
        <f t="shared" si="33"/>
        <v>0.15</v>
      </c>
      <c r="AH169" s="314" t="s">
        <v>1343</v>
      </c>
      <c r="AI169" s="305"/>
      <c r="AJ169" s="305"/>
      <c r="AK169" s="305"/>
      <c r="AL169" s="305"/>
      <c r="AM169" s="305"/>
      <c r="AN169" s="305"/>
      <c r="AO169" s="305"/>
      <c r="AP169" s="128"/>
      <c r="AQ169" s="128"/>
      <c r="AR169" s="128"/>
      <c r="AS169" s="128"/>
      <c r="AT169" s="128"/>
      <c r="AU169" s="128"/>
      <c r="AV169" s="128"/>
      <c r="AW169" s="128"/>
      <c r="AX169" s="128"/>
      <c r="AY169" s="128"/>
    </row>
    <row r="170" spans="1:51" ht="13.15" customHeight="1">
      <c r="A170" s="128">
        <v>168</v>
      </c>
      <c r="B170" s="128">
        <f>IF('FEN 2016'!$A699&lt;&gt;0,'FEN 2016'!B699, " ")</f>
        <v>2016</v>
      </c>
      <c r="C170" s="128">
        <f>IF('FEN 2016'!$A699&lt;&gt;0,'FEN 2016'!C699, " ")</f>
        <v>2016</v>
      </c>
      <c r="D170" s="301" t="str">
        <f t="shared" si="37"/>
        <v xml:space="preserve"> </v>
      </c>
      <c r="E170" s="301" t="str">
        <f t="shared" si="37"/>
        <v xml:space="preserve"> </v>
      </c>
      <c r="F170" s="301" t="str">
        <f t="shared" si="37"/>
        <v xml:space="preserve"> </v>
      </c>
      <c r="G170" s="301" t="str">
        <f t="shared" si="37"/>
        <v xml:space="preserve"> </v>
      </c>
      <c r="H170" s="301" t="str">
        <f t="shared" si="37"/>
        <v xml:space="preserve"> </v>
      </c>
      <c r="I170" s="301" t="str">
        <f t="shared" si="37"/>
        <v>1</v>
      </c>
      <c r="J170" s="301" t="str">
        <f t="shared" si="37"/>
        <v xml:space="preserve"> </v>
      </c>
      <c r="K170" s="128" t="str">
        <f t="shared" si="27"/>
        <v>NU</v>
      </c>
      <c r="L170" s="306" t="str">
        <f>IF('FEN 2016'!$A699&lt;&gt;0,'FEN 2016'!E699, " ")</f>
        <v xml:space="preserve">Sistem de canalizare în satul Bălăbăneti, r. Criuleni -  Etapa I </v>
      </c>
      <c r="M170" s="308"/>
      <c r="N170" s="308"/>
      <c r="O170" s="308" t="s">
        <v>1344</v>
      </c>
      <c r="P170" s="306"/>
      <c r="Q170" s="128" t="str">
        <f>IF('FEN 2016'!$A699&lt;&gt;0,'FEN 2016'!F699, " ")</f>
        <v>Primăria Bălăbănești, r. Criuleni</v>
      </c>
      <c r="R170" s="298" t="s">
        <v>1540</v>
      </c>
      <c r="S170" s="298" t="s">
        <v>1381</v>
      </c>
      <c r="T170" s="298" t="s">
        <v>1352</v>
      </c>
      <c r="U170" s="298" t="s">
        <v>1339</v>
      </c>
      <c r="V170" s="295">
        <f>IF('FEN 2016'!$A699&lt;&gt;0,'FEN 2016'!H699, " ")</f>
        <v>5984210</v>
      </c>
      <c r="W170" s="295">
        <f>IF('FEN 2016'!$A699&lt;&gt;0,'FEN 2016'!G699, " ")</f>
        <v>897631.5</v>
      </c>
      <c r="X170" s="296">
        <f t="shared" si="28"/>
        <v>0.15</v>
      </c>
      <c r="Y170" s="295">
        <f>IF('FEN 2016'!$A699&lt;&gt;0,'FEN 2016'!I699, " ")</f>
        <v>1000000</v>
      </c>
      <c r="Z170" s="296">
        <f t="shared" si="29"/>
        <v>0.16710643510170933</v>
      </c>
      <c r="AA170" s="295">
        <f>IF('FEN 2016'!$A699&lt;&gt;0,'FEN 2016'!J699, " ")</f>
        <v>0</v>
      </c>
      <c r="AB170" s="296">
        <f t="shared" si="30"/>
        <v>0</v>
      </c>
      <c r="AC170" s="295">
        <f>IF('FEN 2016'!$A699&lt;&gt;0,'FEN 2016'!K699, " ")</f>
        <v>1000000</v>
      </c>
      <c r="AD170" s="296">
        <f t="shared" si="31"/>
        <v>0.16710643510170933</v>
      </c>
      <c r="AE170" s="295">
        <f>IF('FEN 2016'!$A699&lt;&gt;0,'FEN 2016'!L699, " ")</f>
        <v>4984210</v>
      </c>
      <c r="AF170" s="296">
        <f t="shared" si="32"/>
        <v>0.83289356489829069</v>
      </c>
      <c r="AG170" s="296">
        <f t="shared" si="33"/>
        <v>0.15</v>
      </c>
      <c r="AH170" s="314" t="s">
        <v>1343</v>
      </c>
      <c r="AI170" s="305"/>
      <c r="AJ170" s="305"/>
      <c r="AK170" s="305"/>
      <c r="AL170" s="305"/>
      <c r="AM170" s="305"/>
      <c r="AN170" s="305"/>
      <c r="AO170" s="305"/>
      <c r="AP170" s="128"/>
      <c r="AQ170" s="128"/>
      <c r="AR170" s="128"/>
      <c r="AS170" s="128"/>
      <c r="AT170" s="128"/>
      <c r="AU170" s="128"/>
      <c r="AV170" s="128"/>
      <c r="AW170" s="128"/>
      <c r="AX170" s="128"/>
      <c r="AY170" s="128"/>
    </row>
    <row r="171" spans="1:51" ht="13.15" customHeight="1">
      <c r="A171" s="128">
        <v>169</v>
      </c>
      <c r="B171" s="128">
        <f>IF('FEN 2016'!$A702&lt;&gt;0,'FEN 2016'!B702, " ")</f>
        <v>2016</v>
      </c>
      <c r="C171" s="128">
        <f>IF('FEN 2016'!$A702&lt;&gt;0,'FEN 2016'!C702, " ")</f>
        <v>2016</v>
      </c>
      <c r="D171" s="301" t="str">
        <f t="shared" si="37"/>
        <v xml:space="preserve"> </v>
      </c>
      <c r="E171" s="301" t="str">
        <f t="shared" si="37"/>
        <v xml:space="preserve"> </v>
      </c>
      <c r="F171" s="301" t="str">
        <f t="shared" si="37"/>
        <v xml:space="preserve"> </v>
      </c>
      <c r="G171" s="301" t="str">
        <f t="shared" si="37"/>
        <v xml:space="preserve"> </v>
      </c>
      <c r="H171" s="301" t="str">
        <f t="shared" si="37"/>
        <v xml:space="preserve"> </v>
      </c>
      <c r="I171" s="301" t="str">
        <f t="shared" si="37"/>
        <v>1</v>
      </c>
      <c r="J171" s="301" t="str">
        <f t="shared" si="37"/>
        <v xml:space="preserve"> </v>
      </c>
      <c r="K171" s="128" t="str">
        <f t="shared" si="27"/>
        <v>NU</v>
      </c>
      <c r="L171" s="306" t="str">
        <f>IF('FEN 2016'!$A702&lt;&gt;0,'FEN 2016'!E702, " ")</f>
        <v xml:space="preserve">Aprovizionarea cu apă a satului Băhrinești  </v>
      </c>
      <c r="M171" s="308"/>
      <c r="N171" s="308" t="s">
        <v>1344</v>
      </c>
      <c r="O171" s="306"/>
      <c r="P171" s="306"/>
      <c r="Q171" s="128" t="str">
        <f>IF('FEN 2016'!$A702&lt;&gt;0,'FEN 2016'!F702, " ")</f>
        <v xml:space="preserve">Primăria Băhrinești, r. Florești </v>
      </c>
      <c r="R171" s="298" t="s">
        <v>1560</v>
      </c>
      <c r="S171" s="298" t="s">
        <v>1388</v>
      </c>
      <c r="T171" s="298" t="s">
        <v>1336</v>
      </c>
      <c r="U171" s="298" t="s">
        <v>1339</v>
      </c>
      <c r="V171" s="295">
        <f>IF('FEN 2016'!$A702&lt;&gt;0,'FEN 2016'!H702, " ")</f>
        <v>13206940</v>
      </c>
      <c r="W171" s="295">
        <f>IF('FEN 2016'!$A702&lt;&gt;0,'FEN 2016'!G702, " ")</f>
        <v>1981041</v>
      </c>
      <c r="X171" s="296">
        <f t="shared" si="28"/>
        <v>0.15</v>
      </c>
      <c r="Y171" s="295">
        <f>IF('FEN 2016'!$A702&lt;&gt;0,'FEN 2016'!I702, " ")</f>
        <v>1000000</v>
      </c>
      <c r="Z171" s="296">
        <f t="shared" si="29"/>
        <v>7.571776656818309E-2</v>
      </c>
      <c r="AA171" s="295">
        <f>IF('FEN 2016'!$A702&lt;&gt;0,'FEN 2016'!J702, " ")</f>
        <v>0</v>
      </c>
      <c r="AB171" s="296">
        <f t="shared" si="30"/>
        <v>0</v>
      </c>
      <c r="AC171" s="295">
        <f>IF('FEN 2016'!$A702&lt;&gt;0,'FEN 2016'!K702, " ")</f>
        <v>1000000</v>
      </c>
      <c r="AD171" s="296">
        <f t="shared" si="31"/>
        <v>7.571776656818309E-2</v>
      </c>
      <c r="AE171" s="295">
        <f>IF('FEN 2016'!$A702&lt;&gt;0,'FEN 2016'!L702, " ")</f>
        <v>12206940</v>
      </c>
      <c r="AF171" s="296">
        <f t="shared" si="32"/>
        <v>0.92428223343181692</v>
      </c>
      <c r="AG171" s="296">
        <f t="shared" si="33"/>
        <v>0.15</v>
      </c>
      <c r="AH171" s="314" t="s">
        <v>1343</v>
      </c>
      <c r="AI171" s="305"/>
      <c r="AJ171" s="305"/>
      <c r="AK171" s="305"/>
      <c r="AL171" s="305"/>
      <c r="AM171" s="305"/>
      <c r="AN171" s="305"/>
      <c r="AO171" s="305"/>
      <c r="AP171" s="128"/>
      <c r="AQ171" s="128"/>
      <c r="AR171" s="128"/>
      <c r="AS171" s="128"/>
      <c r="AT171" s="128"/>
      <c r="AU171" s="128"/>
      <c r="AV171" s="128"/>
      <c r="AW171" s="128"/>
      <c r="AX171" s="128"/>
      <c r="AY171" s="128"/>
    </row>
    <row r="172" spans="1:51" ht="13.15" customHeight="1">
      <c r="A172" s="128">
        <v>170</v>
      </c>
      <c r="B172" s="128">
        <f>IF('FEN 2016'!$A705&lt;&gt;0,'FEN 2016'!B705, " ")</f>
        <v>2016</v>
      </c>
      <c r="C172" s="128">
        <f>IF('FEN 2016'!$A705&lt;&gt;0,'FEN 2016'!C705, " ")</f>
        <v>2016</v>
      </c>
      <c r="D172" s="301" t="str">
        <f t="shared" si="37"/>
        <v xml:space="preserve"> </v>
      </c>
      <c r="E172" s="301" t="str">
        <f t="shared" si="37"/>
        <v xml:space="preserve"> </v>
      </c>
      <c r="F172" s="301" t="str">
        <f t="shared" si="37"/>
        <v xml:space="preserve"> </v>
      </c>
      <c r="G172" s="301" t="str">
        <f t="shared" si="37"/>
        <v xml:space="preserve"> </v>
      </c>
      <c r="H172" s="301" t="str">
        <f t="shared" si="37"/>
        <v xml:space="preserve"> </v>
      </c>
      <c r="I172" s="301" t="str">
        <f t="shared" si="37"/>
        <v>1</v>
      </c>
      <c r="J172" s="301" t="str">
        <f t="shared" si="37"/>
        <v xml:space="preserve"> </v>
      </c>
      <c r="K172" s="128" t="str">
        <f t="shared" si="27"/>
        <v>NU</v>
      </c>
      <c r="L172" s="306" t="str">
        <f>IF('FEN 2016'!$A705&lt;&gt;0,'FEN 2016'!E705, " ")</f>
        <v xml:space="preserve">Construcția sistemului de canalizare din Ermoclia  </v>
      </c>
      <c r="M172" s="308"/>
      <c r="N172" s="308"/>
      <c r="O172" s="308" t="s">
        <v>1344</v>
      </c>
      <c r="P172" s="306"/>
      <c r="Q172" s="128" t="str">
        <f>IF('FEN 2016'!$A705&lt;&gt;0,'FEN 2016'!F705, " ")</f>
        <v xml:space="preserve">Primăria Ermoclia, r. Stefan Vodă </v>
      </c>
      <c r="R172" s="298" t="s">
        <v>1481</v>
      </c>
      <c r="S172" s="298" t="s">
        <v>1399</v>
      </c>
      <c r="T172" s="298" t="s">
        <v>1352</v>
      </c>
      <c r="U172" s="298"/>
      <c r="V172" s="295">
        <f>IF('FEN 2016'!$A705&lt;&gt;0,'FEN 2016'!H705, " ")</f>
        <v>4770570</v>
      </c>
      <c r="W172" s="295">
        <f>IF('FEN 2016'!$A705&lt;&gt;0,'FEN 2016'!G705, " ")</f>
        <v>715585.5</v>
      </c>
      <c r="X172" s="296">
        <f t="shared" si="28"/>
        <v>0.15</v>
      </c>
      <c r="Y172" s="295">
        <f>IF('FEN 2016'!$A705&lt;&gt;0,'FEN 2016'!I705, " ")</f>
        <v>1000000</v>
      </c>
      <c r="Z172" s="296">
        <f t="shared" si="29"/>
        <v>0.20961855711162397</v>
      </c>
      <c r="AA172" s="295">
        <f>IF('FEN 2016'!$A705&lt;&gt;0,'FEN 2016'!J705, " ")</f>
        <v>0</v>
      </c>
      <c r="AB172" s="296">
        <f t="shared" si="30"/>
        <v>0</v>
      </c>
      <c r="AC172" s="295">
        <f>IF('FEN 2016'!$A705&lt;&gt;0,'FEN 2016'!K705, " ")</f>
        <v>1000000</v>
      </c>
      <c r="AD172" s="296">
        <f t="shared" si="31"/>
        <v>0.20961855711162397</v>
      </c>
      <c r="AE172" s="295">
        <f>IF('FEN 2016'!$A705&lt;&gt;0,'FEN 2016'!L705, " ")</f>
        <v>3770570</v>
      </c>
      <c r="AF172" s="296">
        <f t="shared" si="32"/>
        <v>0.79038144288837597</v>
      </c>
      <c r="AG172" s="296">
        <f t="shared" si="33"/>
        <v>0.15</v>
      </c>
      <c r="AH172" s="314" t="s">
        <v>1343</v>
      </c>
      <c r="AI172" s="305"/>
      <c r="AJ172" s="305"/>
      <c r="AK172" s="305"/>
      <c r="AL172" s="305"/>
      <c r="AM172" s="305"/>
      <c r="AN172" s="305"/>
      <c r="AO172" s="305"/>
      <c r="AP172" s="128"/>
      <c r="AQ172" s="128"/>
      <c r="AR172" s="128"/>
      <c r="AS172" s="128"/>
      <c r="AT172" s="128"/>
      <c r="AU172" s="128"/>
      <c r="AV172" s="128"/>
      <c r="AW172" s="128"/>
      <c r="AX172" s="128"/>
      <c r="AY172" s="128"/>
    </row>
    <row r="173" spans="1:51" ht="13.15" customHeight="1">
      <c r="A173" s="128">
        <v>171</v>
      </c>
      <c r="B173" s="128">
        <f>IF('FEN 2016'!$A708&lt;&gt;0,'FEN 2016'!B708, " ")</f>
        <v>2016</v>
      </c>
      <c r="C173" s="128">
        <f>IF('FEN 2016'!$A708&lt;&gt;0,'FEN 2016'!C708, " ")</f>
        <v>2016</v>
      </c>
      <c r="D173" s="301" t="str">
        <f t="shared" ref="D173:J182" si="38">IF(AND($B173&gt;=D$2-$C173+$B173,$C173&lt;=D$2+$C173-$B173),"1"," ")</f>
        <v xml:space="preserve"> </v>
      </c>
      <c r="E173" s="301" t="str">
        <f t="shared" si="38"/>
        <v xml:space="preserve"> </v>
      </c>
      <c r="F173" s="301" t="str">
        <f t="shared" si="38"/>
        <v xml:space="preserve"> </v>
      </c>
      <c r="G173" s="301" t="str">
        <f t="shared" si="38"/>
        <v xml:space="preserve"> </v>
      </c>
      <c r="H173" s="301" t="str">
        <f t="shared" si="38"/>
        <v xml:space="preserve"> </v>
      </c>
      <c r="I173" s="301" t="str">
        <f t="shared" si="38"/>
        <v>1</v>
      </c>
      <c r="J173" s="301" t="str">
        <f t="shared" si="38"/>
        <v xml:space="preserve"> </v>
      </c>
      <c r="K173" s="128" t="str">
        <f t="shared" si="27"/>
        <v>NU</v>
      </c>
      <c r="L173" s="306" t="str">
        <f>IF('FEN 2016'!$A708&lt;&gt;0,'FEN 2016'!E708, " ")</f>
        <v>Rețele de canalizare cu stația de epurare din s. Văratic, r. Ialoveni</v>
      </c>
      <c r="M173" s="308"/>
      <c r="N173" s="308"/>
      <c r="O173" s="308" t="s">
        <v>1344</v>
      </c>
      <c r="P173" s="308" t="s">
        <v>1344</v>
      </c>
      <c r="Q173" s="128" t="str">
        <f>IF('FEN 2016'!$A708&lt;&gt;0,'FEN 2016'!F708, " ")</f>
        <v>Primăria Văratic, r. Ialoveni</v>
      </c>
      <c r="R173" s="298" t="s">
        <v>1567</v>
      </c>
      <c r="S173" s="298" t="s">
        <v>1390</v>
      </c>
      <c r="T173" s="298" t="s">
        <v>1334</v>
      </c>
      <c r="U173" s="298"/>
      <c r="V173" s="295">
        <f>IF('FEN 2016'!$A708&lt;&gt;0,'FEN 2016'!H708, " ")</f>
        <v>7577470</v>
      </c>
      <c r="W173" s="295">
        <f>IF('FEN 2016'!$A708&lt;&gt;0,'FEN 2016'!G708, " ")</f>
        <v>1136620.5</v>
      </c>
      <c r="X173" s="296">
        <f t="shared" si="28"/>
        <v>0.15</v>
      </c>
      <c r="Y173" s="295">
        <f>IF('FEN 2016'!$A708&lt;&gt;0,'FEN 2016'!I708, " ")</f>
        <v>1000000</v>
      </c>
      <c r="Z173" s="296">
        <f t="shared" si="29"/>
        <v>0.13197016946289461</v>
      </c>
      <c r="AA173" s="295">
        <f>IF('FEN 2016'!$A708&lt;&gt;0,'FEN 2016'!J708, " ")</f>
        <v>823529.22</v>
      </c>
      <c r="AB173" s="296">
        <f t="shared" si="30"/>
        <v>0.10868129072104542</v>
      </c>
      <c r="AC173" s="295">
        <f>IF('FEN 2016'!$A708&lt;&gt;0,'FEN 2016'!K708, " ")</f>
        <v>176470.78000000003</v>
      </c>
      <c r="AD173" s="296">
        <f t="shared" si="31"/>
        <v>2.3288878741849196E-2</v>
      </c>
      <c r="AE173" s="295">
        <f>IF('FEN 2016'!$A708&lt;&gt;0,'FEN 2016'!L708, " ")</f>
        <v>6577470</v>
      </c>
      <c r="AF173" s="296">
        <f t="shared" si="32"/>
        <v>0.86802983053710536</v>
      </c>
      <c r="AG173" s="296">
        <f t="shared" si="33"/>
        <v>0.2586812907210454</v>
      </c>
      <c r="AH173" s="314" t="s">
        <v>1343</v>
      </c>
      <c r="AI173" s="305"/>
      <c r="AJ173" s="305"/>
      <c r="AK173" s="305"/>
      <c r="AL173" s="305"/>
      <c r="AM173" s="305"/>
      <c r="AN173" s="305"/>
      <c r="AO173" s="305"/>
      <c r="AP173" s="128"/>
      <c r="AQ173" s="128"/>
      <c r="AR173" s="128"/>
      <c r="AS173" s="128"/>
      <c r="AT173" s="128"/>
      <c r="AU173" s="128"/>
      <c r="AV173" s="128"/>
      <c r="AW173" s="128"/>
      <c r="AX173" s="128"/>
      <c r="AY173" s="128"/>
    </row>
    <row r="174" spans="1:51" ht="13.15" customHeight="1">
      <c r="A174" s="128">
        <v>172</v>
      </c>
      <c r="B174" s="128">
        <f>IF('FEN 2016'!$A711&lt;&gt;0,'FEN 2016'!B711, " ")</f>
        <v>2016</v>
      </c>
      <c r="C174" s="128">
        <f>IF('FEN 2016'!$A711&lt;&gt;0,'FEN 2016'!C711, " ")</f>
        <v>2016</v>
      </c>
      <c r="D174" s="301" t="str">
        <f t="shared" si="38"/>
        <v xml:space="preserve"> </v>
      </c>
      <c r="E174" s="301" t="str">
        <f t="shared" si="38"/>
        <v xml:space="preserve"> </v>
      </c>
      <c r="F174" s="301" t="str">
        <f t="shared" si="38"/>
        <v xml:space="preserve"> </v>
      </c>
      <c r="G174" s="301" t="str">
        <f t="shared" si="38"/>
        <v xml:space="preserve"> </v>
      </c>
      <c r="H174" s="301" t="str">
        <f t="shared" si="38"/>
        <v xml:space="preserve"> </v>
      </c>
      <c r="I174" s="301" t="str">
        <f t="shared" si="38"/>
        <v>1</v>
      </c>
      <c r="J174" s="301" t="str">
        <f t="shared" si="38"/>
        <v xml:space="preserve"> </v>
      </c>
      <c r="K174" s="128" t="str">
        <f t="shared" si="27"/>
        <v>NU</v>
      </c>
      <c r="L174" s="306" t="str">
        <f>IF('FEN 2016'!$A711&lt;&gt;0,'FEN 2016'!E711, " ")</f>
        <v xml:space="preserve">Construcția rețelelor de apeduct și canalizare în s.Izbiște, Etapa I                                        Nr. populație - 3058  </v>
      </c>
      <c r="M174" s="308"/>
      <c r="N174" s="308" t="s">
        <v>1344</v>
      </c>
      <c r="O174" s="308" t="s">
        <v>1344</v>
      </c>
      <c r="P174" s="306"/>
      <c r="Q174" s="128" t="str">
        <f>IF('FEN 2016'!$A711&lt;&gt;0,'FEN 2016'!F711, " ")</f>
        <v>Primăria Izbiște, r. Criuleni</v>
      </c>
      <c r="R174" s="298" t="s">
        <v>1541</v>
      </c>
      <c r="S174" s="298" t="s">
        <v>1381</v>
      </c>
      <c r="T174" s="298" t="s">
        <v>1352</v>
      </c>
      <c r="U174" s="298" t="s">
        <v>1339</v>
      </c>
      <c r="V174" s="295">
        <f>IF('FEN 2016'!$A711&lt;&gt;0,'FEN 2016'!H711, " ")</f>
        <v>16467630</v>
      </c>
      <c r="W174" s="295">
        <f>IF('FEN 2016'!$A711&lt;&gt;0,'FEN 2016'!G711, " ")</f>
        <v>2470144.5</v>
      </c>
      <c r="X174" s="296">
        <f t="shared" si="28"/>
        <v>0.15</v>
      </c>
      <c r="Y174" s="295">
        <f>IF('FEN 2016'!$A711&lt;&gt;0,'FEN 2016'!I711, " ")</f>
        <v>1000000</v>
      </c>
      <c r="Z174" s="296">
        <f t="shared" si="29"/>
        <v>6.0725192392590797E-2</v>
      </c>
      <c r="AA174" s="295">
        <f>IF('FEN 2016'!$A711&lt;&gt;0,'FEN 2016'!J711, " ")</f>
        <v>900000</v>
      </c>
      <c r="AB174" s="296">
        <f t="shared" si="30"/>
        <v>5.4652673153331721E-2</v>
      </c>
      <c r="AC174" s="295">
        <f>IF('FEN 2016'!$A711&lt;&gt;0,'FEN 2016'!K711, " ")</f>
        <v>100000</v>
      </c>
      <c r="AD174" s="296">
        <f t="shared" si="31"/>
        <v>6.0725192392590797E-3</v>
      </c>
      <c r="AE174" s="295">
        <f>IF('FEN 2016'!$A711&lt;&gt;0,'FEN 2016'!L711, " ")</f>
        <v>15467630</v>
      </c>
      <c r="AF174" s="296">
        <f t="shared" si="32"/>
        <v>0.93927480760740922</v>
      </c>
      <c r="AG174" s="296">
        <f t="shared" si="33"/>
        <v>0.20465267315333172</v>
      </c>
      <c r="AH174" s="314" t="s">
        <v>1343</v>
      </c>
      <c r="AI174" s="305"/>
      <c r="AJ174" s="305"/>
      <c r="AK174" s="305"/>
      <c r="AL174" s="305"/>
      <c r="AM174" s="305"/>
      <c r="AN174" s="305"/>
      <c r="AO174" s="305"/>
      <c r="AP174" s="128"/>
      <c r="AQ174" s="128"/>
      <c r="AR174" s="128"/>
      <c r="AS174" s="128"/>
      <c r="AT174" s="128"/>
      <c r="AU174" s="128"/>
      <c r="AV174" s="128"/>
      <c r="AW174" s="128"/>
      <c r="AX174" s="128"/>
      <c r="AY174" s="128"/>
    </row>
    <row r="175" spans="1:51" ht="13.15" customHeight="1">
      <c r="A175" s="128">
        <v>173</v>
      </c>
      <c r="B175" s="128">
        <f>IF('FEN 2016'!$A713&lt;&gt;0,'FEN 2016'!B713, " ")</f>
        <v>2016</v>
      </c>
      <c r="C175" s="128">
        <f>IF('FEN 2016'!$A713&lt;&gt;0,'FEN 2016'!C713, " ")</f>
        <v>2016</v>
      </c>
      <c r="D175" s="301" t="str">
        <f t="shared" si="38"/>
        <v xml:space="preserve"> </v>
      </c>
      <c r="E175" s="301" t="str">
        <f t="shared" si="38"/>
        <v xml:space="preserve"> </v>
      </c>
      <c r="F175" s="301" t="str">
        <f t="shared" si="38"/>
        <v xml:space="preserve"> </v>
      </c>
      <c r="G175" s="301" t="str">
        <f t="shared" si="38"/>
        <v xml:space="preserve"> </v>
      </c>
      <c r="H175" s="301" t="str">
        <f t="shared" si="38"/>
        <v xml:space="preserve"> </v>
      </c>
      <c r="I175" s="301" t="str">
        <f t="shared" si="38"/>
        <v>1</v>
      </c>
      <c r="J175" s="301" t="str">
        <f t="shared" si="38"/>
        <v xml:space="preserve"> </v>
      </c>
      <c r="K175" s="128" t="str">
        <f t="shared" si="27"/>
        <v>NU</v>
      </c>
      <c r="L175" s="306" t="str">
        <f>IF('FEN 2016'!$A713&lt;&gt;0,'FEN 2016'!E713, " ")</f>
        <v xml:space="preserve">Extinderea sistemului de canalizare în Ceadîr-Lunga                                             </v>
      </c>
      <c r="M175" s="308"/>
      <c r="N175" s="308"/>
      <c r="O175" s="308" t="s">
        <v>1344</v>
      </c>
      <c r="P175" s="306"/>
      <c r="Q175" s="128" t="str">
        <f>IF('FEN 2016'!$A713&lt;&gt;0,'FEN 2016'!F713, " ")</f>
        <v>Administraţia raională Ceadîr-Lunga</v>
      </c>
      <c r="R175" s="298" t="s">
        <v>1642</v>
      </c>
      <c r="S175" s="298" t="s">
        <v>1360</v>
      </c>
      <c r="T175" s="298" t="s">
        <v>1360</v>
      </c>
      <c r="U175" s="298"/>
      <c r="V175" s="295">
        <f>IF('FEN 2016'!$A713&lt;&gt;0,'FEN 2016'!H713, " ")</f>
        <v>7287447</v>
      </c>
      <c r="W175" s="295">
        <f>IF('FEN 2016'!$A713&lt;&gt;0,'FEN 2016'!G713, " ")</f>
        <v>1093117.05</v>
      </c>
      <c r="X175" s="296">
        <f t="shared" si="28"/>
        <v>0.15</v>
      </c>
      <c r="Y175" s="295">
        <f>IF('FEN 2016'!$A713&lt;&gt;0,'FEN 2016'!I713, " ")</f>
        <v>1000000</v>
      </c>
      <c r="Z175" s="296">
        <f t="shared" si="29"/>
        <v>0.13722226727686665</v>
      </c>
      <c r="AA175" s="295">
        <f>IF('FEN 2016'!$A713&lt;&gt;0,'FEN 2016'!J713, " ")</f>
        <v>100000</v>
      </c>
      <c r="AB175" s="296">
        <f t="shared" si="30"/>
        <v>1.3722226727686665E-2</v>
      </c>
      <c r="AC175" s="295">
        <f>IF('FEN 2016'!$A713&lt;&gt;0,'FEN 2016'!K713, " ")</f>
        <v>900000</v>
      </c>
      <c r="AD175" s="296">
        <f t="shared" si="31"/>
        <v>0.12350004054917998</v>
      </c>
      <c r="AE175" s="295">
        <f>IF('FEN 2016'!$A713&lt;&gt;0,'FEN 2016'!L713, " ")</f>
        <v>6287447</v>
      </c>
      <c r="AF175" s="296">
        <f t="shared" si="32"/>
        <v>0.86277773272313341</v>
      </c>
      <c r="AG175" s="296">
        <f t="shared" si="33"/>
        <v>0.16372222672768666</v>
      </c>
      <c r="AH175" s="314" t="s">
        <v>1343</v>
      </c>
      <c r="AI175" s="305"/>
      <c r="AJ175" s="305"/>
      <c r="AK175" s="305"/>
      <c r="AL175" s="305"/>
      <c r="AM175" s="305"/>
      <c r="AN175" s="305"/>
      <c r="AO175" s="305"/>
      <c r="AP175" s="128"/>
      <c r="AQ175" s="128"/>
      <c r="AR175" s="128"/>
      <c r="AS175" s="128"/>
      <c r="AT175" s="128"/>
      <c r="AU175" s="128"/>
      <c r="AV175" s="128"/>
      <c r="AW175" s="128"/>
      <c r="AX175" s="128"/>
      <c r="AY175" s="128"/>
    </row>
    <row r="176" spans="1:51" ht="13.15" customHeight="1">
      <c r="A176" s="128">
        <v>174</v>
      </c>
      <c r="B176" s="128">
        <f>IF('FEN 2016'!$A716&lt;&gt;0,'FEN 2016'!B716, " ")</f>
        <v>2014</v>
      </c>
      <c r="C176" s="128">
        <f>IF('FEN 2016'!$A716&lt;&gt;0,'FEN 2016'!C716, " ")</f>
        <v>2016</v>
      </c>
      <c r="D176" s="301" t="str">
        <f t="shared" si="38"/>
        <v xml:space="preserve"> </v>
      </c>
      <c r="E176" s="301" t="str">
        <f t="shared" si="38"/>
        <v xml:space="preserve"> </v>
      </c>
      <c r="F176" s="301" t="str">
        <f t="shared" si="38"/>
        <v xml:space="preserve"> </v>
      </c>
      <c r="G176" s="301" t="str">
        <f t="shared" si="38"/>
        <v>1</v>
      </c>
      <c r="H176" s="301" t="str">
        <f t="shared" si="38"/>
        <v>1</v>
      </c>
      <c r="I176" s="301" t="str">
        <f t="shared" si="38"/>
        <v>1</v>
      </c>
      <c r="J176" s="301" t="str">
        <f t="shared" si="38"/>
        <v xml:space="preserve"> </v>
      </c>
      <c r="K176" s="128" t="str">
        <f t="shared" si="27"/>
        <v>NU</v>
      </c>
      <c r="L176" s="306" t="str">
        <f>IF('FEN 2016'!$A716&lt;&gt;0,'FEN 2016'!E716, " ")</f>
        <v xml:space="preserve">Renovarea şi modernizarea sistemului existent de alimentare cu apă a s. Ciulucani, rl. Teleneşti                                          </v>
      </c>
      <c r="M176" s="308"/>
      <c r="N176" s="308" t="s">
        <v>1344</v>
      </c>
      <c r="O176" s="306"/>
      <c r="P176" s="306"/>
      <c r="Q176" s="128" t="str">
        <f>IF('FEN 2016'!$A716&lt;&gt;0,'FEN 2016'!F716, " ")</f>
        <v>Primăria Ciulucani, rl. Teleneşti</v>
      </c>
      <c r="R176" s="298" t="s">
        <v>1485</v>
      </c>
      <c r="S176" s="298" t="s">
        <v>1402</v>
      </c>
      <c r="T176" s="298" t="s">
        <v>1334</v>
      </c>
      <c r="U176" s="298" t="s">
        <v>1339</v>
      </c>
      <c r="V176" s="295">
        <f>IF('FEN 2016'!$A716&lt;&gt;0,'FEN 2016'!H716, " ")</f>
        <v>8873544</v>
      </c>
      <c r="W176" s="295">
        <f>IF('FEN 2016'!$A716&lt;&gt;0,'FEN 2016'!G716, " ")</f>
        <v>1331031.6000000001</v>
      </c>
      <c r="X176" s="296">
        <f t="shared" si="28"/>
        <v>0.15000000000000002</v>
      </c>
      <c r="Y176" s="295">
        <f>IF('FEN 2016'!$A716&lt;&gt;0,'FEN 2016'!I716, " ")</f>
        <v>4000000</v>
      </c>
      <c r="Z176" s="296">
        <f t="shared" si="29"/>
        <v>0.45077817836931894</v>
      </c>
      <c r="AA176" s="295">
        <f>IF('FEN 2016'!$A716&lt;&gt;0,'FEN 2016'!J716, " ")</f>
        <v>3699330.55</v>
      </c>
      <c r="AB176" s="296">
        <f t="shared" si="30"/>
        <v>0.41689437162874265</v>
      </c>
      <c r="AC176" s="295">
        <f>IF('FEN 2016'!$A716&lt;&gt;0,'FEN 2016'!K716, " ")</f>
        <v>300669.45000000019</v>
      </c>
      <c r="AD176" s="296">
        <f t="shared" si="31"/>
        <v>3.3883806740576276E-2</v>
      </c>
      <c r="AE176" s="295">
        <f>IF('FEN 2016'!$A716&lt;&gt;0,'FEN 2016'!L716, " ")</f>
        <v>4873544</v>
      </c>
      <c r="AF176" s="296">
        <f t="shared" si="32"/>
        <v>0.54922182163068101</v>
      </c>
      <c r="AG176" s="296">
        <f t="shared" si="33"/>
        <v>0.56689437162874279</v>
      </c>
      <c r="AH176" s="314" t="s">
        <v>1343</v>
      </c>
      <c r="AI176" s="305"/>
      <c r="AJ176" s="305"/>
      <c r="AK176" s="305"/>
      <c r="AL176" s="305"/>
      <c r="AM176" s="305"/>
      <c r="AN176" s="305"/>
      <c r="AO176" s="305"/>
      <c r="AP176" s="128"/>
      <c r="AQ176" s="128"/>
      <c r="AR176" s="128"/>
      <c r="AS176" s="128"/>
      <c r="AT176" s="128"/>
      <c r="AU176" s="128"/>
      <c r="AV176" s="128"/>
      <c r="AW176" s="128"/>
      <c r="AX176" s="128"/>
      <c r="AY176" s="128"/>
    </row>
    <row r="177" spans="1:51" ht="13.15" customHeight="1">
      <c r="A177" s="128">
        <v>175</v>
      </c>
      <c r="B177" s="128">
        <f>IF('FEN 2016'!$A722&lt;&gt;0,'FEN 2016'!B722, " ")</f>
        <v>2015</v>
      </c>
      <c r="C177" s="128">
        <f>IF('FEN 2016'!$A722&lt;&gt;0,'FEN 2016'!C722, " ")</f>
        <v>2016</v>
      </c>
      <c r="D177" s="301" t="str">
        <f t="shared" si="38"/>
        <v xml:space="preserve"> </v>
      </c>
      <c r="E177" s="301" t="str">
        <f t="shared" si="38"/>
        <v xml:space="preserve"> </v>
      </c>
      <c r="F177" s="301" t="str">
        <f t="shared" si="38"/>
        <v xml:space="preserve"> </v>
      </c>
      <c r="G177" s="301" t="str">
        <f t="shared" si="38"/>
        <v xml:space="preserve"> </v>
      </c>
      <c r="H177" s="301" t="str">
        <f t="shared" si="38"/>
        <v>1</v>
      </c>
      <c r="I177" s="301" t="str">
        <f t="shared" si="38"/>
        <v>1</v>
      </c>
      <c r="J177" s="301" t="str">
        <f t="shared" si="38"/>
        <v xml:space="preserve"> </v>
      </c>
      <c r="K177" s="128" t="str">
        <f t="shared" si="27"/>
        <v>NU</v>
      </c>
      <c r="L177" s="306" t="str">
        <f>IF('FEN 2016'!$A722&lt;&gt;0,'FEN 2016'!E722, " ")</f>
        <v xml:space="preserve">Reabilitarea şi extinderea sistemului de apeduct din com. Drăgăneşti, rl. Sîngerei - </v>
      </c>
      <c r="M177" s="308"/>
      <c r="N177" s="308" t="s">
        <v>1344</v>
      </c>
      <c r="O177" s="306"/>
      <c r="P177" s="306"/>
      <c r="Q177" s="128" t="str">
        <f>IF('FEN 2016'!$A722&lt;&gt;0,'FEN 2016'!F722, " ")</f>
        <v>Primăria Drăgăneşti, rl. Sîngerei</v>
      </c>
      <c r="R177" s="298" t="s">
        <v>1611</v>
      </c>
      <c r="S177" s="298" t="s">
        <v>1396</v>
      </c>
      <c r="T177" s="298" t="s">
        <v>1336</v>
      </c>
      <c r="U177" s="298" t="s">
        <v>1339</v>
      </c>
      <c r="V177" s="295">
        <f>IF('FEN 2016'!$A722&lt;&gt;0,'FEN 2016'!H722, " ")</f>
        <v>4049886</v>
      </c>
      <c r="W177" s="295">
        <f>IF('FEN 2016'!$A722&lt;&gt;0,'FEN 2016'!G722, " ")</f>
        <v>607482.9</v>
      </c>
      <c r="X177" s="296">
        <f t="shared" si="28"/>
        <v>0.15</v>
      </c>
      <c r="Y177" s="295">
        <f>IF('FEN 2016'!$A722&lt;&gt;0,'FEN 2016'!I722, " ")</f>
        <v>3632031</v>
      </c>
      <c r="Z177" s="296">
        <f t="shared" si="29"/>
        <v>0.89682302168505479</v>
      </c>
      <c r="AA177" s="295">
        <f>IF('FEN 2016'!$A722&lt;&gt;0,'FEN 2016'!J722, " ")</f>
        <v>2997263.1399999997</v>
      </c>
      <c r="AB177" s="296">
        <f t="shared" si="30"/>
        <v>0.74008580488438436</v>
      </c>
      <c r="AC177" s="295">
        <f>IF('FEN 2016'!$A722&lt;&gt;0,'FEN 2016'!K722, " ")</f>
        <v>634767.86000000034</v>
      </c>
      <c r="AD177" s="296">
        <f t="shared" si="31"/>
        <v>0.15673721680067051</v>
      </c>
      <c r="AE177" s="295">
        <f>IF('FEN 2016'!$A722&lt;&gt;0,'FEN 2016'!L722, " ")</f>
        <v>417855</v>
      </c>
      <c r="AF177" s="296">
        <f t="shared" si="32"/>
        <v>0.10317697831494516</v>
      </c>
      <c r="AG177" s="296">
        <f t="shared" si="33"/>
        <v>0.89008580488438427</v>
      </c>
      <c r="AH177" s="314" t="s">
        <v>1343</v>
      </c>
      <c r="AI177" s="305"/>
      <c r="AJ177" s="305"/>
      <c r="AK177" s="305"/>
      <c r="AL177" s="305"/>
      <c r="AM177" s="305"/>
      <c r="AN177" s="305"/>
      <c r="AO177" s="305"/>
      <c r="AP177" s="128"/>
      <c r="AQ177" s="128"/>
      <c r="AR177" s="128"/>
      <c r="AS177" s="128"/>
      <c r="AT177" s="128"/>
      <c r="AU177" s="128"/>
      <c r="AV177" s="128"/>
      <c r="AW177" s="128"/>
      <c r="AX177" s="128"/>
      <c r="AY177" s="128"/>
    </row>
    <row r="178" spans="1:51" ht="13.15" customHeight="1">
      <c r="A178" s="128">
        <v>176</v>
      </c>
      <c r="B178" s="128">
        <f>IF('FEN 2016'!$A727&lt;&gt;0,'FEN 2016'!B727, " ")</f>
        <v>2014</v>
      </c>
      <c r="C178" s="128">
        <f>IF('FEN 2016'!$A727&lt;&gt;0,'FEN 2016'!C727, " ")</f>
        <v>2016</v>
      </c>
      <c r="D178" s="301" t="str">
        <f t="shared" si="38"/>
        <v xml:space="preserve"> </v>
      </c>
      <c r="E178" s="301" t="str">
        <f t="shared" si="38"/>
        <v xml:space="preserve"> </v>
      </c>
      <c r="F178" s="301" t="str">
        <f t="shared" si="38"/>
        <v xml:space="preserve"> </v>
      </c>
      <c r="G178" s="301" t="str">
        <f t="shared" si="38"/>
        <v>1</v>
      </c>
      <c r="H178" s="301" t="str">
        <f t="shared" si="38"/>
        <v>1</v>
      </c>
      <c r="I178" s="301" t="str">
        <f t="shared" si="38"/>
        <v>1</v>
      </c>
      <c r="J178" s="301" t="str">
        <f t="shared" si="38"/>
        <v xml:space="preserve"> </v>
      </c>
      <c r="K178" s="128" t="str">
        <f t="shared" si="27"/>
        <v>NU</v>
      </c>
      <c r="L178" s="306" t="str">
        <f>IF('FEN 2016'!$A727&lt;&gt;0,'FEN 2016'!E727, " ")</f>
        <v xml:space="preserve">Reconstrucția și modernizarea sistemului de canalizare sistemului de canalizare menajeră în orașul Hîncești                              </v>
      </c>
      <c r="M178" s="308"/>
      <c r="N178" s="308"/>
      <c r="O178" s="308" t="s">
        <v>1344</v>
      </c>
      <c r="P178" s="306"/>
      <c r="Q178" s="128" t="str">
        <f>IF('FEN 2016'!$A727&lt;&gt;0,'FEN 2016'!F727, " ")</f>
        <v>Primăria orașului Hîncești</v>
      </c>
      <c r="R178" s="298" t="s">
        <v>1337</v>
      </c>
      <c r="S178" s="298" t="s">
        <v>1337</v>
      </c>
      <c r="T178" s="298" t="s">
        <v>1334</v>
      </c>
      <c r="U178" s="298"/>
      <c r="V178" s="295">
        <f>IF('FEN 2016'!$A727&lt;&gt;0,'FEN 2016'!H727, " ")</f>
        <v>8463898</v>
      </c>
      <c r="W178" s="295">
        <f>IF('FEN 2016'!$A727&lt;&gt;0,'FEN 2016'!G727, " ")</f>
        <v>1269584.7</v>
      </c>
      <c r="X178" s="296">
        <f t="shared" si="28"/>
        <v>0.15</v>
      </c>
      <c r="Y178" s="295">
        <f>IF('FEN 2016'!$A727&lt;&gt;0,'FEN 2016'!I727, " ")</f>
        <v>7000000</v>
      </c>
      <c r="Z178" s="296">
        <f t="shared" si="29"/>
        <v>0.82704210282307278</v>
      </c>
      <c r="AA178" s="295">
        <f>IF('FEN 2016'!$A727&lt;&gt;0,'FEN 2016'!J727, " ")</f>
        <v>4989801.88</v>
      </c>
      <c r="AB178" s="296">
        <f t="shared" si="30"/>
        <v>0.58953946278653169</v>
      </c>
      <c r="AC178" s="295">
        <f>IF('FEN 2016'!$A727&lt;&gt;0,'FEN 2016'!K727, " ")</f>
        <v>2010198.12</v>
      </c>
      <c r="AD178" s="296">
        <f t="shared" si="31"/>
        <v>0.23750264003654109</v>
      </c>
      <c r="AE178" s="295">
        <f>IF('FEN 2016'!$A727&lt;&gt;0,'FEN 2016'!L727, " ")</f>
        <v>1463898</v>
      </c>
      <c r="AF178" s="296">
        <f t="shared" si="32"/>
        <v>0.17295789717692722</v>
      </c>
      <c r="AG178" s="296">
        <f t="shared" si="33"/>
        <v>0.73953946278653171</v>
      </c>
      <c r="AH178" s="314" t="s">
        <v>1343</v>
      </c>
      <c r="AI178" s="305"/>
      <c r="AJ178" s="305"/>
      <c r="AK178" s="305"/>
      <c r="AL178" s="305"/>
      <c r="AM178" s="305"/>
      <c r="AN178" s="305"/>
      <c r="AO178" s="305"/>
      <c r="AP178" s="128"/>
      <c r="AQ178" s="128"/>
      <c r="AR178" s="128"/>
      <c r="AS178" s="128"/>
      <c r="AT178" s="128"/>
      <c r="AU178" s="128"/>
      <c r="AV178" s="128"/>
      <c r="AW178" s="128"/>
      <c r="AX178" s="128"/>
      <c r="AY178" s="128"/>
    </row>
    <row r="179" spans="1:51" ht="13.15" customHeight="1">
      <c r="A179" s="128">
        <v>177</v>
      </c>
      <c r="B179" s="128">
        <f>IF('FEN 2016'!$A733&lt;&gt;0,'FEN 2016'!B733, " ")</f>
        <v>2014</v>
      </c>
      <c r="C179" s="128">
        <f>IF('FEN 2016'!$A733&lt;&gt;0,'FEN 2016'!C733, " ")</f>
        <v>2016</v>
      </c>
      <c r="D179" s="301" t="str">
        <f t="shared" si="38"/>
        <v xml:space="preserve"> </v>
      </c>
      <c r="E179" s="301" t="str">
        <f t="shared" si="38"/>
        <v xml:space="preserve"> </v>
      </c>
      <c r="F179" s="301" t="str">
        <f t="shared" si="38"/>
        <v xml:space="preserve"> </v>
      </c>
      <c r="G179" s="301" t="str">
        <f t="shared" si="38"/>
        <v>1</v>
      </c>
      <c r="H179" s="301" t="str">
        <f t="shared" si="38"/>
        <v>1</v>
      </c>
      <c r="I179" s="301" t="str">
        <f t="shared" si="38"/>
        <v>1</v>
      </c>
      <c r="J179" s="301" t="str">
        <f t="shared" si="38"/>
        <v xml:space="preserve"> </v>
      </c>
      <c r="K179" s="128" t="str">
        <f t="shared" si="27"/>
        <v>NU</v>
      </c>
      <c r="L179" s="306" t="str">
        <f>IF('FEN 2016'!$A733&lt;&gt;0,'FEN 2016'!E733, " ")</f>
        <v xml:space="preserve">Aprovizionarea cu apă potabilă a s. Heciul Nou , construcția rețelelor de canalizare și stației de epurare </v>
      </c>
      <c r="M179" s="308"/>
      <c r="N179" s="308" t="s">
        <v>1344</v>
      </c>
      <c r="O179" s="308" t="s">
        <v>1344</v>
      </c>
      <c r="P179" s="308" t="s">
        <v>1344</v>
      </c>
      <c r="Q179" s="128" t="str">
        <f>IF('FEN 2016'!$A733&lt;&gt;0,'FEN 2016'!F733, " ")</f>
        <v>Primăria comunei Heciul Nou, r. Sîngerei</v>
      </c>
      <c r="R179" s="298" t="s">
        <v>1470</v>
      </c>
      <c r="S179" s="298" t="s">
        <v>1396</v>
      </c>
      <c r="T179" s="298" t="s">
        <v>1336</v>
      </c>
      <c r="U179" s="298" t="s">
        <v>1339</v>
      </c>
      <c r="V179" s="295">
        <f>IF('FEN 2016'!$A733&lt;&gt;0,'FEN 2016'!H733, " ")</f>
        <v>18654693</v>
      </c>
      <c r="W179" s="295">
        <f>IF('FEN 2016'!$A733&lt;&gt;0,'FEN 2016'!G733, " ")</f>
        <v>2798203.95</v>
      </c>
      <c r="X179" s="296">
        <f t="shared" si="28"/>
        <v>0.15000000000000002</v>
      </c>
      <c r="Y179" s="295">
        <f>IF('FEN 2016'!$A733&lt;&gt;0,'FEN 2016'!I733, " ")</f>
        <v>7500000</v>
      </c>
      <c r="Z179" s="296">
        <f t="shared" si="29"/>
        <v>0.40204360371945014</v>
      </c>
      <c r="AA179" s="295">
        <f>IF('FEN 2016'!$A733&lt;&gt;0,'FEN 2016'!J733, " ")</f>
        <v>5969336.5300000003</v>
      </c>
      <c r="AB179" s="296">
        <f t="shared" si="30"/>
        <v>0.31999114271138102</v>
      </c>
      <c r="AC179" s="295">
        <f>IF('FEN 2016'!$A733&lt;&gt;0,'FEN 2016'!K733, " ")</f>
        <v>1530663.4699999997</v>
      </c>
      <c r="AD179" s="296">
        <f t="shared" si="31"/>
        <v>8.2052461008069108E-2</v>
      </c>
      <c r="AE179" s="295">
        <f>IF('FEN 2016'!$A733&lt;&gt;0,'FEN 2016'!L733, " ")</f>
        <v>11154693</v>
      </c>
      <c r="AF179" s="296">
        <f t="shared" si="32"/>
        <v>0.59795639628054986</v>
      </c>
      <c r="AG179" s="296">
        <f t="shared" si="33"/>
        <v>0.46999114271138104</v>
      </c>
      <c r="AH179" s="314" t="s">
        <v>1343</v>
      </c>
      <c r="AI179" s="305"/>
      <c r="AJ179" s="305"/>
      <c r="AK179" s="305"/>
      <c r="AL179" s="305"/>
      <c r="AM179" s="305"/>
      <c r="AN179" s="305"/>
      <c r="AO179" s="305"/>
      <c r="AP179" s="128"/>
      <c r="AQ179" s="128"/>
      <c r="AR179" s="128"/>
      <c r="AS179" s="128"/>
      <c r="AT179" s="128"/>
      <c r="AU179" s="128"/>
      <c r="AV179" s="128"/>
      <c r="AW179" s="128"/>
      <c r="AX179" s="128"/>
      <c r="AY179" s="128"/>
    </row>
    <row r="180" spans="1:51" ht="13.15" customHeight="1">
      <c r="A180" s="128">
        <v>178</v>
      </c>
      <c r="B180" s="128">
        <f>IF('FEN 2016'!$A741&lt;&gt;0,'FEN 2016'!B741, " ")</f>
        <v>2015</v>
      </c>
      <c r="C180" s="128">
        <f>IF('FEN 2016'!$A741&lt;&gt;0,'FEN 2016'!C741, " ")</f>
        <v>2016</v>
      </c>
      <c r="D180" s="301" t="str">
        <f t="shared" si="38"/>
        <v xml:space="preserve"> </v>
      </c>
      <c r="E180" s="301" t="str">
        <f t="shared" si="38"/>
        <v xml:space="preserve"> </v>
      </c>
      <c r="F180" s="301" t="str">
        <f t="shared" si="38"/>
        <v xml:space="preserve"> </v>
      </c>
      <c r="G180" s="301" t="str">
        <f t="shared" si="38"/>
        <v xml:space="preserve"> </v>
      </c>
      <c r="H180" s="301" t="str">
        <f t="shared" si="38"/>
        <v>1</v>
      </c>
      <c r="I180" s="301" t="str">
        <f t="shared" si="38"/>
        <v>1</v>
      </c>
      <c r="J180" s="301" t="str">
        <f t="shared" si="38"/>
        <v xml:space="preserve"> </v>
      </c>
      <c r="K180" s="128" t="str">
        <f t="shared" si="27"/>
        <v>NU</v>
      </c>
      <c r="L180" s="306" t="str">
        <f>IF('FEN 2016'!$A741&lt;&gt;0,'FEN 2016'!E741, " ")</f>
        <v xml:space="preserve">Extinderea capacității stației de epurare și rețelelor  de canalizare  - Etapa VI </v>
      </c>
      <c r="M180" s="308"/>
      <c r="N180" s="308"/>
      <c r="O180" s="308" t="s">
        <v>1344</v>
      </c>
      <c r="P180" s="308" t="s">
        <v>1344</v>
      </c>
      <c r="Q180" s="128" t="str">
        <f>IF('FEN 2016'!$A741&lt;&gt;0,'FEN 2016'!F741, " ")</f>
        <v xml:space="preserve">Primăria Corjova, r. Criuleni </v>
      </c>
      <c r="R180" s="298" t="s">
        <v>1433</v>
      </c>
      <c r="S180" s="298" t="s">
        <v>1381</v>
      </c>
      <c r="T180" s="298" t="s">
        <v>1352</v>
      </c>
      <c r="U180" s="298" t="s">
        <v>1339</v>
      </c>
      <c r="V180" s="295">
        <f>IF('FEN 2016'!$A741&lt;&gt;0,'FEN 2016'!H741, " ")</f>
        <v>7658883</v>
      </c>
      <c r="W180" s="295">
        <f>IF('FEN 2016'!$A741&lt;&gt;0,'FEN 2016'!G741, " ")</f>
        <v>1148832.45</v>
      </c>
      <c r="X180" s="296">
        <f t="shared" si="28"/>
        <v>0.15</v>
      </c>
      <c r="Y180" s="295">
        <f>IF('FEN 2016'!$A741&lt;&gt;0,'FEN 2016'!I741, " ")</f>
        <v>6645251</v>
      </c>
      <c r="Z180" s="296">
        <f t="shared" si="29"/>
        <v>0.86765276346433284</v>
      </c>
      <c r="AA180" s="295">
        <f>IF('FEN 2016'!$A741&lt;&gt;0,'FEN 2016'!J741, " ")</f>
        <v>3910120.7500000005</v>
      </c>
      <c r="AB180" s="296">
        <f t="shared" si="30"/>
        <v>0.51053407526920058</v>
      </c>
      <c r="AC180" s="295">
        <f>IF('FEN 2016'!$A741&lt;&gt;0,'FEN 2016'!K741, " ")</f>
        <v>2735130.2499999995</v>
      </c>
      <c r="AD180" s="296">
        <f t="shared" si="31"/>
        <v>0.35711868819513232</v>
      </c>
      <c r="AE180" s="295">
        <f>IF('FEN 2016'!$A741&lt;&gt;0,'FEN 2016'!L741, " ")</f>
        <v>1013632</v>
      </c>
      <c r="AF180" s="296">
        <f t="shared" si="32"/>
        <v>0.13234723653566716</v>
      </c>
      <c r="AG180" s="296">
        <f t="shared" si="33"/>
        <v>0.66053407526920049</v>
      </c>
      <c r="AH180" s="314" t="s">
        <v>1343</v>
      </c>
      <c r="AI180" s="305"/>
      <c r="AJ180" s="305"/>
      <c r="AK180" s="305"/>
      <c r="AL180" s="305"/>
      <c r="AM180" s="305"/>
      <c r="AN180" s="305"/>
      <c r="AO180" s="305"/>
      <c r="AP180" s="128"/>
      <c r="AQ180" s="128"/>
      <c r="AR180" s="128"/>
      <c r="AS180" s="128"/>
      <c r="AT180" s="128"/>
      <c r="AU180" s="128"/>
      <c r="AV180" s="128"/>
      <c r="AW180" s="128"/>
      <c r="AX180" s="128"/>
      <c r="AY180" s="128"/>
    </row>
    <row r="181" spans="1:51" ht="13.15" customHeight="1">
      <c r="A181" s="128">
        <v>179</v>
      </c>
      <c r="B181" s="128">
        <f>IF('FEN 2016'!$A746&lt;&gt;0,'FEN 2016'!B746, " ")</f>
        <v>2015</v>
      </c>
      <c r="C181" s="128">
        <f>IF('FEN 2016'!$A746&lt;&gt;0,'FEN 2016'!C746, " ")</f>
        <v>2016</v>
      </c>
      <c r="D181" s="301" t="str">
        <f t="shared" si="38"/>
        <v xml:space="preserve"> </v>
      </c>
      <c r="E181" s="301" t="str">
        <f t="shared" si="38"/>
        <v xml:space="preserve"> </v>
      </c>
      <c r="F181" s="301" t="str">
        <f t="shared" si="38"/>
        <v xml:space="preserve"> </v>
      </c>
      <c r="G181" s="301" t="str">
        <f t="shared" si="38"/>
        <v xml:space="preserve"> </v>
      </c>
      <c r="H181" s="301" t="str">
        <f t="shared" si="38"/>
        <v>1</v>
      </c>
      <c r="I181" s="301" t="str">
        <f t="shared" si="38"/>
        <v>1</v>
      </c>
      <c r="J181" s="301" t="str">
        <f t="shared" si="38"/>
        <v xml:space="preserve"> </v>
      </c>
      <c r="K181" s="128" t="str">
        <f t="shared" si="27"/>
        <v>NU</v>
      </c>
      <c r="L181" s="306" t="str">
        <f>IF('FEN 2016'!$A746&lt;&gt;0,'FEN 2016'!E746, " ")</f>
        <v xml:space="preserve">Construcția rețelei de canalizare din s. Sagaidac, r.Cimișlia </v>
      </c>
      <c r="M181" s="308"/>
      <c r="N181" s="308"/>
      <c r="O181" s="308" t="s">
        <v>1344</v>
      </c>
      <c r="P181" s="306"/>
      <c r="Q181" s="128" t="str">
        <f>IF('FEN 2016'!$A746&lt;&gt;0,'FEN 2016'!F746, " ")</f>
        <v>Primăria Sagaidac, r.Cimișlia</v>
      </c>
      <c r="R181" s="298" t="s">
        <v>1431</v>
      </c>
      <c r="S181" s="298" t="s">
        <v>1379</v>
      </c>
      <c r="T181" s="298" t="s">
        <v>1352</v>
      </c>
      <c r="U181" s="298"/>
      <c r="V181" s="295">
        <f>IF('FEN 2016'!$A746&lt;&gt;0,'FEN 2016'!H746, " ")</f>
        <v>6182775</v>
      </c>
      <c r="W181" s="295">
        <f>IF('FEN 2016'!$A746&lt;&gt;0,'FEN 2016'!G746, " ")</f>
        <v>927416.25</v>
      </c>
      <c r="X181" s="296">
        <f t="shared" si="28"/>
        <v>0.15</v>
      </c>
      <c r="Y181" s="295">
        <f>IF('FEN 2016'!$A746&lt;&gt;0,'FEN 2016'!I746, " ")</f>
        <v>5249114</v>
      </c>
      <c r="Z181" s="296">
        <f t="shared" si="29"/>
        <v>0.84898997618383332</v>
      </c>
      <c r="AA181" s="295">
        <f>IF('FEN 2016'!$A746&lt;&gt;0,'FEN 2016'!J746, " ")</f>
        <v>4640446.83</v>
      </c>
      <c r="AB181" s="296">
        <f t="shared" si="30"/>
        <v>0.75054434780499046</v>
      </c>
      <c r="AC181" s="295">
        <f>IF('FEN 2016'!$A746&lt;&gt;0,'FEN 2016'!K746, " ")</f>
        <v>608667.16999999993</v>
      </c>
      <c r="AD181" s="296">
        <f t="shared" si="31"/>
        <v>9.8445628378842825E-2</v>
      </c>
      <c r="AE181" s="295">
        <f>IF('FEN 2016'!$A746&lt;&gt;0,'FEN 2016'!L746, " ")</f>
        <v>933661</v>
      </c>
      <c r="AF181" s="296">
        <f t="shared" si="32"/>
        <v>0.15101002381616668</v>
      </c>
      <c r="AG181" s="296">
        <f t="shared" si="33"/>
        <v>0.90054434780499049</v>
      </c>
      <c r="AH181" s="314" t="s">
        <v>1343</v>
      </c>
      <c r="AI181" s="305"/>
      <c r="AJ181" s="305"/>
      <c r="AK181" s="305"/>
      <c r="AL181" s="305"/>
      <c r="AM181" s="305"/>
      <c r="AN181" s="305"/>
      <c r="AO181" s="305"/>
      <c r="AP181" s="128"/>
      <c r="AQ181" s="128"/>
      <c r="AR181" s="128"/>
      <c r="AS181" s="128"/>
      <c r="AT181" s="128"/>
      <c r="AU181" s="128"/>
      <c r="AV181" s="128"/>
      <c r="AW181" s="128"/>
      <c r="AX181" s="128"/>
      <c r="AY181" s="128"/>
    </row>
    <row r="182" spans="1:51" ht="13.15" customHeight="1">
      <c r="A182" s="128">
        <v>180</v>
      </c>
      <c r="B182" s="128">
        <f>IF('FEN 2016'!$A752&lt;&gt;0,'FEN 2016'!B752, " ")</f>
        <v>2015</v>
      </c>
      <c r="C182" s="128">
        <f>IF('FEN 2016'!$A752&lt;&gt;0,'FEN 2016'!C752, " ")</f>
        <v>2016</v>
      </c>
      <c r="D182" s="301" t="str">
        <f t="shared" si="38"/>
        <v xml:space="preserve"> </v>
      </c>
      <c r="E182" s="301" t="str">
        <f t="shared" si="38"/>
        <v xml:space="preserve"> </v>
      </c>
      <c r="F182" s="301" t="str">
        <f t="shared" si="38"/>
        <v xml:space="preserve"> </v>
      </c>
      <c r="G182" s="301" t="str">
        <f t="shared" si="38"/>
        <v xml:space="preserve"> </v>
      </c>
      <c r="H182" s="301" t="str">
        <f t="shared" si="38"/>
        <v>1</v>
      </c>
      <c r="I182" s="301" t="str">
        <f t="shared" si="38"/>
        <v>1</v>
      </c>
      <c r="J182" s="301" t="str">
        <f t="shared" si="38"/>
        <v xml:space="preserve"> </v>
      </c>
      <c r="K182" s="128" t="str">
        <f t="shared" si="27"/>
        <v>NU</v>
      </c>
      <c r="L182" s="306" t="str">
        <f>IF('FEN 2016'!$A752&lt;&gt;0,'FEN 2016'!E752, " ")</f>
        <v xml:space="preserve">Sistem de canalizare și epurare în satul Romănești, r. Strășeni                                                  </v>
      </c>
      <c r="M182" s="308"/>
      <c r="N182" s="308"/>
      <c r="O182" s="308" t="s">
        <v>1344</v>
      </c>
      <c r="P182" s="308" t="s">
        <v>1344</v>
      </c>
      <c r="Q182" s="128" t="str">
        <f>IF('FEN 2016'!$A752&lt;&gt;0,'FEN 2016'!F752, " ")</f>
        <v>Primăria Romănești, r. Strășeni</v>
      </c>
      <c r="R182" s="298" t="s">
        <v>1622</v>
      </c>
      <c r="S182" s="298" t="s">
        <v>1400</v>
      </c>
      <c r="T182" s="298" t="s">
        <v>1334</v>
      </c>
      <c r="U182" s="298" t="s">
        <v>1339</v>
      </c>
      <c r="V182" s="295">
        <f>IF('FEN 2016'!$A752&lt;&gt;0,'FEN 2016'!H752, " ")</f>
        <v>31939995</v>
      </c>
      <c r="W182" s="295">
        <f>IF('FEN 2016'!$A752&lt;&gt;0,'FEN 2016'!G752, " ")</f>
        <v>4790999.25</v>
      </c>
      <c r="X182" s="296">
        <f t="shared" si="28"/>
        <v>0.15</v>
      </c>
      <c r="Y182" s="295">
        <f>IF('FEN 2016'!$A752&lt;&gt;0,'FEN 2016'!I752, " ")</f>
        <v>7000000</v>
      </c>
      <c r="Z182" s="296">
        <f t="shared" si="29"/>
        <v>0.21916096104586116</v>
      </c>
      <c r="AA182" s="295">
        <f>IF('FEN 2016'!$A752&lt;&gt;0,'FEN 2016'!J752, " ")</f>
        <v>5865435.9000000004</v>
      </c>
      <c r="AB182" s="296">
        <f t="shared" si="30"/>
        <v>0.18363922411384223</v>
      </c>
      <c r="AC182" s="295">
        <f>IF('FEN 2016'!$A752&lt;&gt;0,'FEN 2016'!K752, " ")</f>
        <v>1134564.0999999996</v>
      </c>
      <c r="AD182" s="296">
        <f t="shared" si="31"/>
        <v>3.5521736932018919E-2</v>
      </c>
      <c r="AE182" s="295">
        <f>IF('FEN 2016'!$A752&lt;&gt;0,'FEN 2016'!L752, " ")</f>
        <v>24939995</v>
      </c>
      <c r="AF182" s="296">
        <f t="shared" si="32"/>
        <v>0.78083903895413886</v>
      </c>
      <c r="AG182" s="296">
        <f t="shared" si="33"/>
        <v>0.33363922411384223</v>
      </c>
      <c r="AH182" s="314" t="s">
        <v>1343</v>
      </c>
      <c r="AI182" s="305"/>
      <c r="AJ182" s="305"/>
      <c r="AK182" s="305"/>
      <c r="AL182" s="305"/>
      <c r="AM182" s="305"/>
      <c r="AN182" s="305"/>
      <c r="AO182" s="305"/>
      <c r="AP182" s="128"/>
      <c r="AQ182" s="128"/>
      <c r="AR182" s="128"/>
      <c r="AS182" s="128"/>
      <c r="AT182" s="128"/>
      <c r="AU182" s="128"/>
      <c r="AV182" s="128"/>
      <c r="AW182" s="128"/>
      <c r="AX182" s="128"/>
      <c r="AY182" s="128"/>
    </row>
    <row r="183" spans="1:51" ht="13.15" customHeight="1">
      <c r="A183" s="128">
        <v>181</v>
      </c>
      <c r="B183" s="128">
        <f>IF('FEN 2016'!$A758&lt;&gt;0,'FEN 2016'!B758, " ")</f>
        <v>2014</v>
      </c>
      <c r="C183" s="128">
        <f>IF('FEN 2016'!$A758&lt;&gt;0,'FEN 2016'!C758, " ")</f>
        <v>2016</v>
      </c>
      <c r="D183" s="301" t="str">
        <f t="shared" ref="D183:J192" si="39">IF(AND($B183&gt;=D$2-$C183+$B183,$C183&lt;=D$2+$C183-$B183),"1"," ")</f>
        <v xml:space="preserve"> </v>
      </c>
      <c r="E183" s="301" t="str">
        <f t="shared" si="39"/>
        <v xml:space="preserve"> </v>
      </c>
      <c r="F183" s="301" t="str">
        <f t="shared" si="39"/>
        <v xml:space="preserve"> </v>
      </c>
      <c r="G183" s="301" t="str">
        <f t="shared" si="39"/>
        <v>1</v>
      </c>
      <c r="H183" s="301" t="str">
        <f t="shared" si="39"/>
        <v>1</v>
      </c>
      <c r="I183" s="301" t="str">
        <f t="shared" si="39"/>
        <v>1</v>
      </c>
      <c r="J183" s="301" t="str">
        <f t="shared" si="39"/>
        <v xml:space="preserve"> </v>
      </c>
      <c r="K183" s="128" t="str">
        <f t="shared" si="27"/>
        <v>NU</v>
      </c>
      <c r="L183" s="306" t="str">
        <f>IF('FEN 2016'!$A758&lt;&gt;0,'FEN 2016'!E758, " ")</f>
        <v xml:space="preserve">Alimentarea cu apă şi canalizare a satelor Sagaidacul Nou și Porumbrei din com. Porumbrei, r. Cimişlia                                                                </v>
      </c>
      <c r="M183" s="308"/>
      <c r="N183" s="308" t="s">
        <v>1344</v>
      </c>
      <c r="O183" s="308" t="s">
        <v>1344</v>
      </c>
      <c r="P183" s="306"/>
      <c r="Q183" s="128" t="str">
        <f>IF('FEN 2016'!$A758&lt;&gt;0,'FEN 2016'!F758, " ")</f>
        <v>Primăria com. Porumbrei, r. Cimişlia</v>
      </c>
      <c r="R183" s="298" t="s">
        <v>1432</v>
      </c>
      <c r="S183" s="298" t="s">
        <v>1379</v>
      </c>
      <c r="T183" s="298" t="s">
        <v>1352</v>
      </c>
      <c r="U183" s="298"/>
      <c r="V183" s="295">
        <f>IF('FEN 2016'!$A758&lt;&gt;0,'FEN 2016'!H758, " ")</f>
        <v>10464560</v>
      </c>
      <c r="W183" s="295">
        <f>IF('FEN 2016'!$A758&lt;&gt;0,'FEN 2016'!G758, " ")</f>
        <v>1569684</v>
      </c>
      <c r="X183" s="296">
        <f t="shared" si="28"/>
        <v>0.15</v>
      </c>
      <c r="Y183" s="295">
        <f>IF('FEN 2016'!$A758&lt;&gt;0,'FEN 2016'!I758, " ")</f>
        <v>6500000</v>
      </c>
      <c r="Z183" s="296">
        <f t="shared" si="29"/>
        <v>0.62114412837233479</v>
      </c>
      <c r="AA183" s="295">
        <f>IF('FEN 2016'!$A758&lt;&gt;0,'FEN 2016'!J758, " ")</f>
        <v>5970688.25</v>
      </c>
      <c r="AB183" s="296">
        <f t="shared" si="30"/>
        <v>0.57056276135833706</v>
      </c>
      <c r="AC183" s="295">
        <f>IF('FEN 2016'!$A758&lt;&gt;0,'FEN 2016'!K758, " ")</f>
        <v>529311.75</v>
      </c>
      <c r="AD183" s="296">
        <f t="shared" si="31"/>
        <v>5.0581367013997722E-2</v>
      </c>
      <c r="AE183" s="295">
        <f>IF('FEN 2016'!$A758&lt;&gt;0,'FEN 2016'!L758, " ")</f>
        <v>3964560</v>
      </c>
      <c r="AF183" s="296">
        <f t="shared" si="32"/>
        <v>0.37885587162766521</v>
      </c>
      <c r="AG183" s="296">
        <f t="shared" si="33"/>
        <v>0.72056276135833708</v>
      </c>
      <c r="AH183" s="314" t="s">
        <v>1343</v>
      </c>
      <c r="AI183" s="305"/>
      <c r="AJ183" s="305"/>
      <c r="AK183" s="305"/>
      <c r="AL183" s="305"/>
      <c r="AM183" s="305"/>
      <c r="AN183" s="305"/>
      <c r="AO183" s="305"/>
      <c r="AP183" s="128"/>
      <c r="AQ183" s="128"/>
      <c r="AR183" s="128"/>
      <c r="AS183" s="128"/>
      <c r="AT183" s="128"/>
      <c r="AU183" s="128"/>
      <c r="AV183" s="128"/>
      <c r="AW183" s="128"/>
      <c r="AX183" s="128"/>
      <c r="AY183" s="128"/>
    </row>
    <row r="184" spans="1:51" ht="13.15" customHeight="1">
      <c r="A184" s="128">
        <v>182</v>
      </c>
      <c r="B184" s="128">
        <f>IF('FEN 2016'!$A765&lt;&gt;0,'FEN 2016'!B765, " ")</f>
        <v>2015</v>
      </c>
      <c r="C184" s="128">
        <f>IF('FEN 2016'!$A765&lt;&gt;0,'FEN 2016'!C765, " ")</f>
        <v>2016</v>
      </c>
      <c r="D184" s="301" t="str">
        <f t="shared" si="39"/>
        <v xml:space="preserve"> </v>
      </c>
      <c r="E184" s="301" t="str">
        <f t="shared" si="39"/>
        <v xml:space="preserve"> </v>
      </c>
      <c r="F184" s="301" t="str">
        <f t="shared" si="39"/>
        <v xml:space="preserve"> </v>
      </c>
      <c r="G184" s="301" t="str">
        <f t="shared" si="39"/>
        <v xml:space="preserve"> </v>
      </c>
      <c r="H184" s="301" t="str">
        <f t="shared" si="39"/>
        <v>1</v>
      </c>
      <c r="I184" s="301" t="str">
        <f t="shared" si="39"/>
        <v>1</v>
      </c>
      <c r="J184" s="301" t="str">
        <f t="shared" si="39"/>
        <v xml:space="preserve"> </v>
      </c>
      <c r="K184" s="128" t="str">
        <f t="shared" si="27"/>
        <v>NU</v>
      </c>
      <c r="L184" s="306" t="str">
        <f>IF('FEN 2016'!$A765&lt;&gt;0,'FEN 2016'!E765, " ")</f>
        <v xml:space="preserve">Construcția sistemului de epurare și canalizare a s. Dănceni  - Etapa III                                </v>
      </c>
      <c r="M184" s="308"/>
      <c r="N184" s="308"/>
      <c r="O184" s="308" t="s">
        <v>1344</v>
      </c>
      <c r="P184" s="308" t="s">
        <v>1344</v>
      </c>
      <c r="Q184" s="128" t="str">
        <f>IF('FEN 2016'!$A765&lt;&gt;0,'FEN 2016'!F765, " ")</f>
        <v>Primăria Dănceni, r. Ialoveni</v>
      </c>
      <c r="R184" s="298" t="s">
        <v>1568</v>
      </c>
      <c r="S184" s="298" t="s">
        <v>1390</v>
      </c>
      <c r="T184" s="298" t="s">
        <v>1334</v>
      </c>
      <c r="U184" s="298"/>
      <c r="V184" s="295">
        <f>IF('FEN 2016'!$A765&lt;&gt;0,'FEN 2016'!H765, " ")</f>
        <v>22539034</v>
      </c>
      <c r="W184" s="295">
        <f>IF('FEN 2016'!$A765&lt;&gt;0,'FEN 2016'!G765, " ")</f>
        <v>3380855.1</v>
      </c>
      <c r="X184" s="296">
        <f t="shared" si="28"/>
        <v>0.15</v>
      </c>
      <c r="Y184" s="295">
        <f>IF('FEN 2016'!$A765&lt;&gt;0,'FEN 2016'!I765, " ")</f>
        <v>7000000</v>
      </c>
      <c r="Z184" s="296">
        <f t="shared" si="29"/>
        <v>0.31057231645331385</v>
      </c>
      <c r="AA184" s="295">
        <f>IF('FEN 2016'!$A765&lt;&gt;0,'FEN 2016'!J765, " ")</f>
        <v>6294117.1200000001</v>
      </c>
      <c r="AB184" s="296">
        <f t="shared" si="30"/>
        <v>0.27925407628383719</v>
      </c>
      <c r="AC184" s="295">
        <f>IF('FEN 2016'!$A765&lt;&gt;0,'FEN 2016'!K765, " ")</f>
        <v>705882.87999999989</v>
      </c>
      <c r="AD184" s="296">
        <f t="shared" si="31"/>
        <v>3.1318240169476645E-2</v>
      </c>
      <c r="AE184" s="295">
        <f>IF('FEN 2016'!$A765&lt;&gt;0,'FEN 2016'!L765, " ")</f>
        <v>15539034</v>
      </c>
      <c r="AF184" s="296">
        <f t="shared" si="32"/>
        <v>0.68942768354668615</v>
      </c>
      <c r="AG184" s="296">
        <f t="shared" si="33"/>
        <v>0.42925407628383722</v>
      </c>
      <c r="AH184" s="314" t="s">
        <v>1343</v>
      </c>
      <c r="AI184" s="305"/>
      <c r="AJ184" s="305"/>
      <c r="AK184" s="305"/>
      <c r="AL184" s="305"/>
      <c r="AM184" s="305"/>
      <c r="AN184" s="305"/>
      <c r="AO184" s="305"/>
      <c r="AP184" s="128"/>
      <c r="AQ184" s="128"/>
      <c r="AR184" s="128"/>
      <c r="AS184" s="128"/>
      <c r="AT184" s="128"/>
      <c r="AU184" s="128"/>
      <c r="AV184" s="128"/>
      <c r="AW184" s="128"/>
      <c r="AX184" s="128"/>
      <c r="AY184" s="128"/>
    </row>
    <row r="185" spans="1:51" ht="13.15" customHeight="1">
      <c r="A185" s="128">
        <v>183</v>
      </c>
      <c r="B185" s="128">
        <f>IF('FEN 2016'!$A771&lt;&gt;0,'FEN 2016'!B771, " ")</f>
        <v>2015</v>
      </c>
      <c r="C185" s="128">
        <f>IF('FEN 2016'!$A771&lt;&gt;0,'FEN 2016'!C771, " ")</f>
        <v>2016</v>
      </c>
      <c r="D185" s="301" t="str">
        <f t="shared" si="39"/>
        <v xml:space="preserve"> </v>
      </c>
      <c r="E185" s="301" t="str">
        <f t="shared" si="39"/>
        <v xml:space="preserve"> </v>
      </c>
      <c r="F185" s="301" t="str">
        <f t="shared" si="39"/>
        <v xml:space="preserve"> </v>
      </c>
      <c r="G185" s="301" t="str">
        <f t="shared" si="39"/>
        <v xml:space="preserve"> </v>
      </c>
      <c r="H185" s="301" t="str">
        <f t="shared" si="39"/>
        <v>1</v>
      </c>
      <c r="I185" s="301" t="str">
        <f t="shared" si="39"/>
        <v>1</v>
      </c>
      <c r="J185" s="301" t="str">
        <f t="shared" si="39"/>
        <v xml:space="preserve"> </v>
      </c>
      <c r="K185" s="128" t="str">
        <f t="shared" si="27"/>
        <v>NU</v>
      </c>
      <c r="L185" s="306" t="str">
        <f>IF('FEN 2016'!$A771&lt;&gt;0,'FEN 2016'!E771, " ")</f>
        <v xml:space="preserve">Alimentarea cu apă și construcția sistemului de canalizare                                                                  </v>
      </c>
      <c r="M185" s="308"/>
      <c r="N185" s="308" t="s">
        <v>1344</v>
      </c>
      <c r="O185" s="308" t="s">
        <v>1344</v>
      </c>
      <c r="P185" s="306"/>
      <c r="Q185" s="128" t="str">
        <f>IF('FEN 2016'!$A771&lt;&gt;0,'FEN 2016'!F771, " ")</f>
        <v>Primăria Abaclia, r. Basarabeasca</v>
      </c>
      <c r="R185" s="298" t="s">
        <v>1419</v>
      </c>
      <c r="S185" s="298" t="s">
        <v>1332</v>
      </c>
      <c r="T185" s="298" t="s">
        <v>1352</v>
      </c>
      <c r="U185" s="298"/>
      <c r="V185" s="295">
        <f>IF('FEN 2016'!$A771&lt;&gt;0,'FEN 2016'!H771, " ")</f>
        <v>60796221</v>
      </c>
      <c r="W185" s="295">
        <f>IF('FEN 2016'!$A771&lt;&gt;0,'FEN 2016'!G771, " ")</f>
        <v>9119433.1500000004</v>
      </c>
      <c r="X185" s="296">
        <f t="shared" si="28"/>
        <v>0.15</v>
      </c>
      <c r="Y185" s="295">
        <f>IF('FEN 2016'!$A771&lt;&gt;0,'FEN 2016'!I771, " ")</f>
        <v>7000000</v>
      </c>
      <c r="Z185" s="296">
        <f t="shared" si="29"/>
        <v>0.11513873535001461</v>
      </c>
      <c r="AA185" s="295">
        <f>IF('FEN 2016'!$A771&lt;&gt;0,'FEN 2016'!J771, " ")</f>
        <v>6244857.6500000004</v>
      </c>
      <c r="AB185" s="296">
        <f t="shared" si="30"/>
        <v>0.10271785889455202</v>
      </c>
      <c r="AC185" s="295">
        <f>IF('FEN 2016'!$A771&lt;&gt;0,'FEN 2016'!K771, " ")</f>
        <v>755142.34999999963</v>
      </c>
      <c r="AD185" s="296">
        <f t="shared" si="31"/>
        <v>1.242087645546258E-2</v>
      </c>
      <c r="AE185" s="295">
        <f>IF('FEN 2016'!$A771&lt;&gt;0,'FEN 2016'!L771, " ")</f>
        <v>53796221</v>
      </c>
      <c r="AF185" s="296">
        <f t="shared" si="32"/>
        <v>0.88486126464998538</v>
      </c>
      <c r="AG185" s="296">
        <f t="shared" si="33"/>
        <v>0.25271785889455201</v>
      </c>
      <c r="AH185" s="314" t="s">
        <v>1343</v>
      </c>
      <c r="AI185" s="305"/>
      <c r="AJ185" s="305"/>
      <c r="AK185" s="305"/>
      <c r="AL185" s="305"/>
      <c r="AM185" s="305"/>
      <c r="AN185" s="305"/>
      <c r="AO185" s="305"/>
      <c r="AP185" s="128"/>
      <c r="AQ185" s="128"/>
      <c r="AR185" s="128"/>
      <c r="AS185" s="128"/>
      <c r="AT185" s="128"/>
      <c r="AU185" s="128"/>
      <c r="AV185" s="128"/>
      <c r="AW185" s="128"/>
      <c r="AX185" s="128"/>
      <c r="AY185" s="128"/>
    </row>
    <row r="186" spans="1:51" ht="13.15" customHeight="1">
      <c r="A186" s="128">
        <v>184</v>
      </c>
      <c r="B186" s="128">
        <f>IF('FEN 2016'!$A777&lt;&gt;0,'FEN 2016'!B777, " ")</f>
        <v>2015</v>
      </c>
      <c r="C186" s="128">
        <f>IF('FEN 2016'!$A777&lt;&gt;0,'FEN 2016'!C777, " ")</f>
        <v>2016</v>
      </c>
      <c r="D186" s="301" t="str">
        <f t="shared" si="39"/>
        <v xml:space="preserve"> </v>
      </c>
      <c r="E186" s="301" t="str">
        <f t="shared" si="39"/>
        <v xml:space="preserve"> </v>
      </c>
      <c r="F186" s="301" t="str">
        <f t="shared" si="39"/>
        <v xml:space="preserve"> </v>
      </c>
      <c r="G186" s="301" t="str">
        <f t="shared" si="39"/>
        <v xml:space="preserve"> </v>
      </c>
      <c r="H186" s="301" t="str">
        <f t="shared" si="39"/>
        <v>1</v>
      </c>
      <c r="I186" s="301" t="str">
        <f t="shared" si="39"/>
        <v>1</v>
      </c>
      <c r="J186" s="301" t="str">
        <f t="shared" si="39"/>
        <v xml:space="preserve"> </v>
      </c>
      <c r="K186" s="128" t="str">
        <f t="shared" si="27"/>
        <v>NU</v>
      </c>
      <c r="L186" s="306" t="str">
        <f>IF('FEN 2016'!$A777&lt;&gt;0,'FEN 2016'!E777, " ")</f>
        <v xml:space="preserve">Alimentarea cu apă și canalizare a s. Budești, mun. Chișinău                                         -  Apeduct - Etapa IV                                                  </v>
      </c>
      <c r="M186" s="308"/>
      <c r="N186" s="308" t="s">
        <v>1344</v>
      </c>
      <c r="O186" s="308" t="s">
        <v>1344</v>
      </c>
      <c r="P186" s="306"/>
      <c r="Q186" s="128" t="str">
        <f>IF('FEN 2016'!$A777&lt;&gt;0,'FEN 2016'!F777, " ")</f>
        <v>Primăria Budești, mun. Chișinău</v>
      </c>
      <c r="R186" s="298" t="s">
        <v>1582</v>
      </c>
      <c r="S186" s="298" t="s">
        <v>1405</v>
      </c>
      <c r="T186" s="298" t="s">
        <v>1340</v>
      </c>
      <c r="U186" s="298" t="s">
        <v>1339</v>
      </c>
      <c r="V186" s="295">
        <f>IF('FEN 2016'!$A777&lt;&gt;0,'FEN 2016'!H777, " ")</f>
        <v>14720622</v>
      </c>
      <c r="W186" s="295">
        <f>IF('FEN 2016'!$A777&lt;&gt;0,'FEN 2016'!G777, " ")</f>
        <v>2208093.2999999998</v>
      </c>
      <c r="X186" s="296">
        <f t="shared" si="28"/>
        <v>0.15</v>
      </c>
      <c r="Y186" s="295">
        <f>IF('FEN 2016'!$A777&lt;&gt;0,'FEN 2016'!I777, " ")</f>
        <v>7700000</v>
      </c>
      <c r="Z186" s="296">
        <f t="shared" si="29"/>
        <v>0.52307572329484442</v>
      </c>
      <c r="AA186" s="295">
        <f>IF('FEN 2016'!$A777&lt;&gt;0,'FEN 2016'!J777, " ")</f>
        <v>7700000</v>
      </c>
      <c r="AB186" s="296">
        <f t="shared" si="30"/>
        <v>0.52307572329484442</v>
      </c>
      <c r="AC186" s="295">
        <f>IF('FEN 2016'!$A777&lt;&gt;0,'FEN 2016'!K777, " ")</f>
        <v>0</v>
      </c>
      <c r="AD186" s="296">
        <f t="shared" si="31"/>
        <v>0</v>
      </c>
      <c r="AE186" s="295">
        <f>IF('FEN 2016'!$A777&lt;&gt;0,'FEN 2016'!L777, " ")</f>
        <v>7020622</v>
      </c>
      <c r="AF186" s="296">
        <f t="shared" si="32"/>
        <v>0.47692427670515553</v>
      </c>
      <c r="AG186" s="296">
        <f t="shared" si="33"/>
        <v>0.67307572329484455</v>
      </c>
      <c r="AH186" s="314" t="s">
        <v>1343</v>
      </c>
      <c r="AI186" s="305"/>
      <c r="AJ186" s="305"/>
      <c r="AK186" s="305"/>
      <c r="AL186" s="305"/>
      <c r="AM186" s="305"/>
      <c r="AN186" s="305"/>
      <c r="AO186" s="305"/>
      <c r="AP186" s="128"/>
      <c r="AQ186" s="128"/>
      <c r="AR186" s="128"/>
      <c r="AS186" s="128"/>
      <c r="AT186" s="128"/>
      <c r="AU186" s="128"/>
      <c r="AV186" s="128"/>
      <c r="AW186" s="128"/>
      <c r="AX186" s="128"/>
      <c r="AY186" s="128"/>
    </row>
    <row r="187" spans="1:51" ht="13.15" customHeight="1">
      <c r="A187" s="128">
        <v>185</v>
      </c>
      <c r="B187" s="128">
        <f>IF('FEN 2016'!$A784&lt;&gt;0,'FEN 2016'!B784, " ")</f>
        <v>2015</v>
      </c>
      <c r="C187" s="128">
        <f>IF('FEN 2016'!$A784&lt;&gt;0,'FEN 2016'!C784, " ")</f>
        <v>2016</v>
      </c>
      <c r="D187" s="301" t="str">
        <f t="shared" si="39"/>
        <v xml:space="preserve"> </v>
      </c>
      <c r="E187" s="301" t="str">
        <f t="shared" si="39"/>
        <v xml:space="preserve"> </v>
      </c>
      <c r="F187" s="301" t="str">
        <f t="shared" si="39"/>
        <v xml:space="preserve"> </v>
      </c>
      <c r="G187" s="301" t="str">
        <f t="shared" si="39"/>
        <v xml:space="preserve"> </v>
      </c>
      <c r="H187" s="301" t="str">
        <f t="shared" si="39"/>
        <v>1</v>
      </c>
      <c r="I187" s="301" t="str">
        <f t="shared" si="39"/>
        <v>1</v>
      </c>
      <c r="J187" s="301" t="str">
        <f t="shared" si="39"/>
        <v xml:space="preserve"> </v>
      </c>
      <c r="K187" s="128" t="str">
        <f t="shared" si="27"/>
        <v>NU</v>
      </c>
      <c r="L187" s="306" t="str">
        <f>IF('FEN 2016'!$A784&lt;&gt;0,'FEN 2016'!E784, " ")</f>
        <v xml:space="preserve">Aprovizionarea cu apă a s. Mălăiești, r. Orhei  - </v>
      </c>
      <c r="M187" s="308"/>
      <c r="N187" s="308" t="s">
        <v>1344</v>
      </c>
      <c r="O187" s="306"/>
      <c r="P187" s="306"/>
      <c r="Q187" s="128" t="str">
        <f>IF('FEN 2016'!$A784&lt;&gt;0,'FEN 2016'!F784, " ")</f>
        <v>Primăria Mălăiești, r. Orhei</v>
      </c>
      <c r="R187" s="298" t="s">
        <v>1595</v>
      </c>
      <c r="S187" s="298" t="s">
        <v>1393</v>
      </c>
      <c r="T187" s="298" t="s">
        <v>1334</v>
      </c>
      <c r="U187" s="298" t="s">
        <v>1339</v>
      </c>
      <c r="V187" s="295">
        <f>IF('FEN 2016'!$A784&lt;&gt;0,'FEN 2016'!H784, " ")</f>
        <v>5950000</v>
      </c>
      <c r="W187" s="295">
        <f>IF('FEN 2016'!$A784&lt;&gt;0,'FEN 2016'!G784, " ")</f>
        <v>892500</v>
      </c>
      <c r="X187" s="296">
        <f t="shared" si="28"/>
        <v>0.15</v>
      </c>
      <c r="Y187" s="295">
        <f>IF('FEN 2016'!$A784&lt;&gt;0,'FEN 2016'!I784, " ")</f>
        <v>5467344</v>
      </c>
      <c r="Z187" s="296">
        <f t="shared" si="29"/>
        <v>0.91888134453781511</v>
      </c>
      <c r="AA187" s="295">
        <f>IF('FEN 2016'!$A784&lt;&gt;0,'FEN 2016'!J784, " ")</f>
        <v>4835195.07</v>
      </c>
      <c r="AB187" s="296">
        <f t="shared" si="30"/>
        <v>0.81263782689075637</v>
      </c>
      <c r="AC187" s="295">
        <f>IF('FEN 2016'!$A784&lt;&gt;0,'FEN 2016'!K784, " ")</f>
        <v>632148.9299999997</v>
      </c>
      <c r="AD187" s="296">
        <f t="shared" si="31"/>
        <v>0.10624351764705878</v>
      </c>
      <c r="AE187" s="295">
        <f>IF('FEN 2016'!$A784&lt;&gt;0,'FEN 2016'!L784, " ")</f>
        <v>482656</v>
      </c>
      <c r="AF187" s="296">
        <f t="shared" si="32"/>
        <v>8.1118655462184872E-2</v>
      </c>
      <c r="AG187" s="296">
        <f t="shared" si="33"/>
        <v>0.96263782689075639</v>
      </c>
      <c r="AH187" s="314" t="s">
        <v>1343</v>
      </c>
      <c r="AI187" s="305"/>
      <c r="AJ187" s="305"/>
      <c r="AK187" s="305"/>
      <c r="AL187" s="305"/>
      <c r="AM187" s="305"/>
      <c r="AN187" s="305"/>
      <c r="AO187" s="305"/>
      <c r="AP187" s="128"/>
      <c r="AQ187" s="128"/>
      <c r="AR187" s="128"/>
      <c r="AS187" s="128"/>
      <c r="AT187" s="128"/>
      <c r="AU187" s="128"/>
      <c r="AV187" s="128"/>
      <c r="AW187" s="128"/>
      <c r="AX187" s="128"/>
      <c r="AY187" s="128"/>
    </row>
    <row r="188" spans="1:51" ht="13.15" customHeight="1">
      <c r="A188" s="128">
        <v>186</v>
      </c>
      <c r="B188" s="128">
        <f>IF('FEN 2016'!$A790&lt;&gt;0,'FEN 2016'!B790, " ")</f>
        <v>2014</v>
      </c>
      <c r="C188" s="128">
        <f>IF('FEN 2016'!$A790&lt;&gt;0,'FEN 2016'!C790, " ")</f>
        <v>2016</v>
      </c>
      <c r="D188" s="301" t="str">
        <f t="shared" si="39"/>
        <v xml:space="preserve"> </v>
      </c>
      <c r="E188" s="301" t="str">
        <f t="shared" si="39"/>
        <v xml:space="preserve"> </v>
      </c>
      <c r="F188" s="301" t="str">
        <f t="shared" si="39"/>
        <v xml:space="preserve"> </v>
      </c>
      <c r="G188" s="301" t="str">
        <f t="shared" si="39"/>
        <v>1</v>
      </c>
      <c r="H188" s="301" t="str">
        <f t="shared" si="39"/>
        <v>1</v>
      </c>
      <c r="I188" s="301" t="str">
        <f t="shared" si="39"/>
        <v>1</v>
      </c>
      <c r="J188" s="301" t="str">
        <f t="shared" si="39"/>
        <v xml:space="preserve"> </v>
      </c>
      <c r="K188" s="128" t="str">
        <f t="shared" si="27"/>
        <v>DA</v>
      </c>
      <c r="L188" s="306" t="str">
        <f>IF('FEN 2016'!$A790&lt;&gt;0,'FEN 2016'!E790, " ")</f>
        <v xml:space="preserve">Reţele de canalizare a sectorului nou (306 gospodării)                         </v>
      </c>
      <c r="M188" s="308"/>
      <c r="N188" s="308"/>
      <c r="O188" s="308" t="s">
        <v>1344</v>
      </c>
      <c r="P188" s="306"/>
      <c r="Q188" s="128" t="str">
        <f>IF('FEN 2016'!$A790&lt;&gt;0,'FEN 2016'!F790, " ")</f>
        <v>Primăria Coloniţa, mun. Chişinău</v>
      </c>
      <c r="R188" s="298" t="s">
        <v>1583</v>
      </c>
      <c r="S188" s="298" t="s">
        <v>1405</v>
      </c>
      <c r="T188" s="298" t="s">
        <v>1340</v>
      </c>
      <c r="U188" s="298" t="s">
        <v>1339</v>
      </c>
      <c r="V188" s="295">
        <f>IF('FEN 2016'!$A790&lt;&gt;0,'FEN 2016'!H790, " ")</f>
        <v>7345938</v>
      </c>
      <c r="W188" s="295">
        <f>IF('FEN 2016'!$A790&lt;&gt;0,'FEN 2016'!G790, " ")</f>
        <v>1101890.7</v>
      </c>
      <c r="X188" s="296">
        <f t="shared" si="28"/>
        <v>0.15</v>
      </c>
      <c r="Y188" s="295">
        <f>IF('FEN 2016'!$A790&lt;&gt;0,'FEN 2016'!I790, " ")</f>
        <v>6521559</v>
      </c>
      <c r="Z188" s="296">
        <f t="shared" si="29"/>
        <v>0.88777757176823435</v>
      </c>
      <c r="AA188" s="295">
        <f>IF('FEN 2016'!$A790&lt;&gt;0,'FEN 2016'!J790, " ")</f>
        <v>6521559</v>
      </c>
      <c r="AB188" s="296">
        <f t="shared" si="30"/>
        <v>0.88777757176823435</v>
      </c>
      <c r="AC188" s="295">
        <f>IF('FEN 2016'!$A790&lt;&gt;0,'FEN 2016'!K790, " ")</f>
        <v>0</v>
      </c>
      <c r="AD188" s="296">
        <f t="shared" si="31"/>
        <v>0</v>
      </c>
      <c r="AE188" s="295">
        <f>IF('FEN 2016'!$A790&lt;&gt;0,'FEN 2016'!L790, " ")</f>
        <v>824379</v>
      </c>
      <c r="AF188" s="296">
        <f t="shared" si="32"/>
        <v>0.11222242823176563</v>
      </c>
      <c r="AG188" s="296">
        <f t="shared" si="33"/>
        <v>1.0377775717682345</v>
      </c>
      <c r="AH188" s="314" t="s">
        <v>1343</v>
      </c>
      <c r="AI188" s="305"/>
      <c r="AJ188" s="305"/>
      <c r="AK188" s="305"/>
      <c r="AL188" s="305"/>
      <c r="AM188" s="305"/>
      <c r="AN188" s="305"/>
      <c r="AO188" s="305"/>
      <c r="AP188" s="128"/>
      <c r="AQ188" s="128"/>
      <c r="AR188" s="128"/>
      <c r="AS188" s="128"/>
      <c r="AT188" s="128"/>
      <c r="AU188" s="128"/>
      <c r="AV188" s="128"/>
      <c r="AW188" s="128"/>
      <c r="AX188" s="128"/>
      <c r="AY188" s="128"/>
    </row>
    <row r="189" spans="1:51" ht="13.15" customHeight="1">
      <c r="A189" s="128">
        <v>187</v>
      </c>
      <c r="B189" s="128">
        <f>IF('FEN 2016'!$A796&lt;&gt;0,'FEN 2016'!B796, " ")</f>
        <v>2014</v>
      </c>
      <c r="C189" s="128">
        <f>IF('FEN 2016'!$A796&lt;&gt;0,'FEN 2016'!C796, " ")</f>
        <v>2016</v>
      </c>
      <c r="D189" s="301" t="str">
        <f t="shared" si="39"/>
        <v xml:space="preserve"> </v>
      </c>
      <c r="E189" s="301" t="str">
        <f t="shared" si="39"/>
        <v xml:space="preserve"> </v>
      </c>
      <c r="F189" s="301" t="str">
        <f t="shared" si="39"/>
        <v xml:space="preserve"> </v>
      </c>
      <c r="G189" s="301" t="str">
        <f t="shared" si="39"/>
        <v>1</v>
      </c>
      <c r="H189" s="301" t="str">
        <f t="shared" si="39"/>
        <v>1</v>
      </c>
      <c r="I189" s="301" t="str">
        <f t="shared" si="39"/>
        <v>1</v>
      </c>
      <c r="J189" s="301" t="str">
        <f t="shared" si="39"/>
        <v xml:space="preserve"> </v>
      </c>
      <c r="K189" s="128" t="str">
        <f t="shared" si="27"/>
        <v>NU</v>
      </c>
      <c r="L189" s="306" t="str">
        <f>IF('FEN 2016'!$A796&lt;&gt;0,'FEN 2016'!E796, " ")</f>
        <v xml:space="preserve">Construcția rețlelor de canalizare și a stației de epurare a apelor uzate                                                      </v>
      </c>
      <c r="M189" s="308"/>
      <c r="N189" s="308"/>
      <c r="O189" s="308" t="s">
        <v>1344</v>
      </c>
      <c r="P189" s="308" t="s">
        <v>1344</v>
      </c>
      <c r="Q189" s="128" t="str">
        <f>IF('FEN 2016'!$A796&lt;&gt;0,'FEN 2016'!F796, " ")</f>
        <v>Primăria Temeleuți,  r. Călărași</v>
      </c>
      <c r="R189" s="298" t="s">
        <v>1521</v>
      </c>
      <c r="S189" s="298" t="s">
        <v>1374</v>
      </c>
      <c r="T189" s="298" t="s">
        <v>1334</v>
      </c>
      <c r="U189" s="298" t="s">
        <v>1339</v>
      </c>
      <c r="V189" s="295">
        <f>IF('FEN 2016'!$A796&lt;&gt;0,'FEN 2016'!H796, " ")</f>
        <v>14599903</v>
      </c>
      <c r="W189" s="295">
        <f>IF('FEN 2016'!$A796&lt;&gt;0,'FEN 2016'!G796, " ")</f>
        <v>2189985.4500000002</v>
      </c>
      <c r="X189" s="296">
        <f t="shared" si="28"/>
        <v>0.15000000000000002</v>
      </c>
      <c r="Y189" s="295">
        <f>IF('FEN 2016'!$A796&lt;&gt;0,'FEN 2016'!I796, " ")</f>
        <v>11750603</v>
      </c>
      <c r="Z189" s="296">
        <f t="shared" si="29"/>
        <v>0.8048411691502334</v>
      </c>
      <c r="AA189" s="295">
        <f>IF('FEN 2016'!$A796&lt;&gt;0,'FEN 2016'!J796, " ")</f>
        <v>11407208.41</v>
      </c>
      <c r="AB189" s="296">
        <f t="shared" si="30"/>
        <v>0.78132083548774267</v>
      </c>
      <c r="AC189" s="295">
        <f>IF('FEN 2016'!$A796&lt;&gt;0,'FEN 2016'!K796, " ")</f>
        <v>343394.58999999985</v>
      </c>
      <c r="AD189" s="296">
        <f t="shared" si="31"/>
        <v>2.3520333662490761E-2</v>
      </c>
      <c r="AE189" s="295">
        <f>IF('FEN 2016'!$A796&lt;&gt;0,'FEN 2016'!L796, " ")</f>
        <v>2849300</v>
      </c>
      <c r="AF189" s="296">
        <f t="shared" si="32"/>
        <v>0.1951588308497666</v>
      </c>
      <c r="AG189" s="296">
        <f t="shared" si="33"/>
        <v>0.93132083548774258</v>
      </c>
      <c r="AH189" s="314" t="s">
        <v>1343</v>
      </c>
      <c r="AI189" s="305"/>
      <c r="AJ189" s="305"/>
      <c r="AK189" s="305"/>
      <c r="AL189" s="305"/>
      <c r="AM189" s="305"/>
      <c r="AN189" s="305"/>
      <c r="AO189" s="305"/>
      <c r="AP189" s="128"/>
      <c r="AQ189" s="128"/>
      <c r="AR189" s="128"/>
      <c r="AS189" s="128"/>
      <c r="AT189" s="128"/>
      <c r="AU189" s="128"/>
      <c r="AV189" s="128"/>
      <c r="AW189" s="128"/>
      <c r="AX189" s="128"/>
      <c r="AY189" s="128"/>
    </row>
    <row r="190" spans="1:51" ht="13.15" customHeight="1">
      <c r="A190" s="128">
        <v>188</v>
      </c>
      <c r="B190" s="128">
        <f>IF('FEN 2016'!$A807&lt;&gt;0,'FEN 2016'!B807, " ")</f>
        <v>2013</v>
      </c>
      <c r="C190" s="128">
        <f>IF('FEN 2016'!$A807&lt;&gt;0,'FEN 2016'!C807, " ")</f>
        <v>2016</v>
      </c>
      <c r="D190" s="301" t="str">
        <f t="shared" si="39"/>
        <v xml:space="preserve"> </v>
      </c>
      <c r="E190" s="301" t="str">
        <f t="shared" si="39"/>
        <v xml:space="preserve"> </v>
      </c>
      <c r="F190" s="301" t="str">
        <f t="shared" si="39"/>
        <v>1</v>
      </c>
      <c r="G190" s="301" t="str">
        <f t="shared" si="39"/>
        <v>1</v>
      </c>
      <c r="H190" s="301" t="str">
        <f t="shared" si="39"/>
        <v>1</v>
      </c>
      <c r="I190" s="301" t="str">
        <f t="shared" si="39"/>
        <v>1</v>
      </c>
      <c r="J190" s="301" t="str">
        <f t="shared" si="39"/>
        <v xml:space="preserve"> </v>
      </c>
      <c r="K190" s="128" t="str">
        <f t="shared" si="27"/>
        <v>NU</v>
      </c>
      <c r="L190" s="306" t="str">
        <f>IF('FEN 2016'!$A807&lt;&gt;0,'FEN 2016'!E807, " ")</f>
        <v xml:space="preserve">Alimentarea cu apă a s. Hrușova                                                                    </v>
      </c>
      <c r="M190" s="308"/>
      <c r="N190" s="308" t="s">
        <v>1344</v>
      </c>
      <c r="O190" s="306"/>
      <c r="P190" s="306"/>
      <c r="Q190" s="128" t="str">
        <f>IF('FEN 2016'!$A807&lt;&gt;0,'FEN 2016'!F807, " ")</f>
        <v>Primăria Hrușova, r. Criuleni</v>
      </c>
      <c r="R190" s="298" t="s">
        <v>1542</v>
      </c>
      <c r="S190" s="298" t="s">
        <v>1381</v>
      </c>
      <c r="T190" s="298" t="s">
        <v>1352</v>
      </c>
      <c r="U190" s="298" t="s">
        <v>1339</v>
      </c>
      <c r="V190" s="295">
        <f>IF('FEN 2016'!$A807&lt;&gt;0,'FEN 2016'!H807, " ")</f>
        <v>7590000</v>
      </c>
      <c r="W190" s="295">
        <f>IF('FEN 2016'!$A807&lt;&gt;0,'FEN 2016'!G807, " ")</f>
        <v>1138500</v>
      </c>
      <c r="X190" s="296">
        <f t="shared" si="28"/>
        <v>0.15</v>
      </c>
      <c r="Y190" s="295">
        <f>IF('FEN 2016'!$A807&lt;&gt;0,'FEN 2016'!I807, " ")</f>
        <v>3500000</v>
      </c>
      <c r="Z190" s="296">
        <f t="shared" si="29"/>
        <v>0.46113306982872199</v>
      </c>
      <c r="AA190" s="295">
        <f>IF('FEN 2016'!$A807&lt;&gt;0,'FEN 2016'!J807, " ")</f>
        <v>2450001</v>
      </c>
      <c r="AB190" s="296">
        <f t="shared" si="30"/>
        <v>0.32279328063241108</v>
      </c>
      <c r="AC190" s="295">
        <f>IF('FEN 2016'!$A807&lt;&gt;0,'FEN 2016'!K807, " ")</f>
        <v>1049999</v>
      </c>
      <c r="AD190" s="296">
        <f t="shared" si="31"/>
        <v>0.13833978919631093</v>
      </c>
      <c r="AE190" s="295">
        <f>IF('FEN 2016'!$A807&lt;&gt;0,'FEN 2016'!L807, " ")</f>
        <v>4090000</v>
      </c>
      <c r="AF190" s="296">
        <f t="shared" si="32"/>
        <v>0.53886693017127796</v>
      </c>
      <c r="AG190" s="296">
        <f t="shared" si="33"/>
        <v>0.47279328063241105</v>
      </c>
      <c r="AH190" s="314" t="s">
        <v>1343</v>
      </c>
      <c r="AI190" s="305"/>
      <c r="AJ190" s="305"/>
      <c r="AK190" s="305"/>
      <c r="AL190" s="305"/>
      <c r="AM190" s="305"/>
      <c r="AN190" s="305"/>
      <c r="AO190" s="305"/>
      <c r="AP190" s="128"/>
      <c r="AQ190" s="128"/>
      <c r="AR190" s="128"/>
      <c r="AS190" s="128"/>
      <c r="AT190" s="128"/>
      <c r="AU190" s="128"/>
      <c r="AV190" s="128"/>
      <c r="AW190" s="128"/>
      <c r="AX190" s="128"/>
      <c r="AY190" s="128"/>
    </row>
    <row r="191" spans="1:51" ht="13.15" customHeight="1">
      <c r="A191" s="128">
        <v>189</v>
      </c>
      <c r="B191" s="128">
        <f>IF('FEN 2016'!$A812&lt;&gt;0,'FEN 2016'!B812, " ")</f>
        <v>2015</v>
      </c>
      <c r="C191" s="128">
        <f>IF('FEN 2016'!$A812&lt;&gt;0,'FEN 2016'!C812, " ")</f>
        <v>2016</v>
      </c>
      <c r="D191" s="301" t="str">
        <f t="shared" si="39"/>
        <v xml:space="preserve"> </v>
      </c>
      <c r="E191" s="301" t="str">
        <f t="shared" si="39"/>
        <v xml:space="preserve"> </v>
      </c>
      <c r="F191" s="301" t="str">
        <f t="shared" si="39"/>
        <v xml:space="preserve"> </v>
      </c>
      <c r="G191" s="301" t="str">
        <f t="shared" si="39"/>
        <v xml:space="preserve"> </v>
      </c>
      <c r="H191" s="301" t="str">
        <f t="shared" si="39"/>
        <v>1</v>
      </c>
      <c r="I191" s="301" t="str">
        <f t="shared" si="39"/>
        <v>1</v>
      </c>
      <c r="J191" s="301" t="str">
        <f t="shared" si="39"/>
        <v xml:space="preserve"> </v>
      </c>
      <c r="K191" s="128" t="str">
        <f t="shared" si="27"/>
        <v>NU</v>
      </c>
      <c r="L191" s="306" t="str">
        <f>IF('FEN 2016'!$A812&lt;&gt;0,'FEN 2016'!E812, " ")</f>
        <v xml:space="preserve">Alimentarea cu apă a s.Borosenii Noi, r. Rîșcani </v>
      </c>
      <c r="M191" s="308"/>
      <c r="N191" s="308" t="s">
        <v>1344</v>
      </c>
      <c r="O191" s="306"/>
      <c r="P191" s="306"/>
      <c r="Q191" s="128" t="str">
        <f>IF('FEN 2016'!$A812&lt;&gt;0,'FEN 2016'!F812, " ")</f>
        <v>Primăria Borosenii Noi, r.Rîșcani</v>
      </c>
      <c r="R191" s="298" t="s">
        <v>1504</v>
      </c>
      <c r="S191" s="298" t="s">
        <v>1395</v>
      </c>
      <c r="T191" s="298" t="s">
        <v>1336</v>
      </c>
      <c r="U191" s="298"/>
      <c r="V191" s="295">
        <f>IF('FEN 2016'!$A812&lt;&gt;0,'FEN 2016'!H812, " ")</f>
        <v>1949999</v>
      </c>
      <c r="W191" s="295">
        <f>IF('FEN 2016'!$A812&lt;&gt;0,'FEN 2016'!G812, " ")</f>
        <v>292499.84999999998</v>
      </c>
      <c r="X191" s="296">
        <f t="shared" si="28"/>
        <v>0.15</v>
      </c>
      <c r="Y191" s="295">
        <f>IF('FEN 2016'!$A812&lt;&gt;0,'FEN 2016'!I812, " ")</f>
        <v>1740883</v>
      </c>
      <c r="Z191" s="296">
        <f t="shared" si="29"/>
        <v>0.89276097064665161</v>
      </c>
      <c r="AA191" s="295">
        <f>IF('FEN 2016'!$A812&lt;&gt;0,'FEN 2016'!J812, " ")</f>
        <v>1600415.33</v>
      </c>
      <c r="AB191" s="296">
        <f t="shared" si="30"/>
        <v>0.82072623114165699</v>
      </c>
      <c r="AC191" s="295">
        <f>IF('FEN 2016'!$A812&lt;&gt;0,'FEN 2016'!K812, " ")</f>
        <v>140467.66999999993</v>
      </c>
      <c r="AD191" s="296">
        <f t="shared" si="31"/>
        <v>7.2034739504994574E-2</v>
      </c>
      <c r="AE191" s="295">
        <f>IF('FEN 2016'!$A812&lt;&gt;0,'FEN 2016'!L812, " ")</f>
        <v>209116</v>
      </c>
      <c r="AF191" s="296">
        <f t="shared" si="32"/>
        <v>0.10723902935334839</v>
      </c>
      <c r="AG191" s="296">
        <f t="shared" si="33"/>
        <v>0.97072623114165713</v>
      </c>
      <c r="AH191" s="314" t="s">
        <v>1343</v>
      </c>
      <c r="AI191" s="305"/>
      <c r="AJ191" s="305"/>
      <c r="AK191" s="305"/>
      <c r="AL191" s="305"/>
      <c r="AM191" s="305"/>
      <c r="AN191" s="305"/>
      <c r="AO191" s="305"/>
      <c r="AP191" s="128"/>
      <c r="AQ191" s="128"/>
      <c r="AR191" s="128"/>
      <c r="AS191" s="128"/>
      <c r="AT191" s="128"/>
      <c r="AU191" s="128"/>
      <c r="AV191" s="128"/>
      <c r="AW191" s="128"/>
      <c r="AX191" s="128"/>
      <c r="AY191" s="128"/>
    </row>
    <row r="192" spans="1:51" ht="13.15" customHeight="1">
      <c r="A192" s="128">
        <v>190</v>
      </c>
      <c r="B192" s="128">
        <f>IF('FEN 2016'!$A816&lt;&gt;0,'FEN 2016'!B816, " ")</f>
        <v>2015</v>
      </c>
      <c r="C192" s="128">
        <f>IF('FEN 2016'!$A816&lt;&gt;0,'FEN 2016'!C816, " ")</f>
        <v>2016</v>
      </c>
      <c r="D192" s="301" t="str">
        <f t="shared" si="39"/>
        <v xml:space="preserve"> </v>
      </c>
      <c r="E192" s="301" t="str">
        <f t="shared" si="39"/>
        <v xml:space="preserve"> </v>
      </c>
      <c r="F192" s="301" t="str">
        <f t="shared" si="39"/>
        <v xml:space="preserve"> </v>
      </c>
      <c r="G192" s="301" t="str">
        <f t="shared" si="39"/>
        <v xml:space="preserve"> </v>
      </c>
      <c r="H192" s="301" t="str">
        <f t="shared" si="39"/>
        <v>1</v>
      </c>
      <c r="I192" s="301" t="str">
        <f t="shared" si="39"/>
        <v>1</v>
      </c>
      <c r="J192" s="301" t="str">
        <f t="shared" si="39"/>
        <v xml:space="preserve"> </v>
      </c>
      <c r="K192" s="128" t="str">
        <f t="shared" si="27"/>
        <v>NU</v>
      </c>
      <c r="L192" s="306" t="str">
        <f>IF('FEN 2016'!$A816&lt;&gt;0,'FEN 2016'!E816, " ")</f>
        <v xml:space="preserve">Construcția rețelelor de canalizare, stației de epurare și fântânii arteziene în s.Surchiceni, r.Căușeni </v>
      </c>
      <c r="M192" s="308" t="s">
        <v>1344</v>
      </c>
      <c r="N192" s="308"/>
      <c r="O192" s="308" t="s">
        <v>1344</v>
      </c>
      <c r="P192" s="308" t="s">
        <v>1344</v>
      </c>
      <c r="Q192" s="128" t="str">
        <f>IF('FEN 2016'!$A816&lt;&gt;0,'FEN 2016'!F816, " ")</f>
        <v>Primăria Baimaclia, r.Căușeni</v>
      </c>
      <c r="R192" s="298" t="s">
        <v>1428</v>
      </c>
      <c r="S192" s="298" t="s">
        <v>1377</v>
      </c>
      <c r="T192" s="298" t="s">
        <v>1352</v>
      </c>
      <c r="U192" s="298"/>
      <c r="V192" s="295">
        <f>IF('FEN 2016'!$A816&lt;&gt;0,'FEN 2016'!H816, " ")</f>
        <v>11299536</v>
      </c>
      <c r="W192" s="295">
        <f>IF('FEN 2016'!$A816&lt;&gt;0,'FEN 2016'!G816, " ")</f>
        <v>1694930.4</v>
      </c>
      <c r="X192" s="296">
        <f t="shared" si="28"/>
        <v>0.15</v>
      </c>
      <c r="Y192" s="295">
        <f>IF('FEN 2016'!$A816&lt;&gt;0,'FEN 2016'!I816, " ")</f>
        <v>4000000</v>
      </c>
      <c r="Z192" s="296">
        <f t="shared" si="29"/>
        <v>0.3539968366842674</v>
      </c>
      <c r="AA192" s="295">
        <f>IF('FEN 2016'!$A816&lt;&gt;0,'FEN 2016'!J816, " ")</f>
        <v>3554291.13</v>
      </c>
      <c r="AB192" s="296">
        <f t="shared" si="30"/>
        <v>0.31455195416873755</v>
      </c>
      <c r="AC192" s="295">
        <f>IF('FEN 2016'!$A816&lt;&gt;0,'FEN 2016'!K816, " ")</f>
        <v>445708.87000000011</v>
      </c>
      <c r="AD192" s="296">
        <f t="shared" si="31"/>
        <v>3.9444882515529849E-2</v>
      </c>
      <c r="AE192" s="295">
        <f>IF('FEN 2016'!$A816&lt;&gt;0,'FEN 2016'!L816, " ")</f>
        <v>7299536</v>
      </c>
      <c r="AF192" s="296">
        <f t="shared" si="32"/>
        <v>0.6460031633157326</v>
      </c>
      <c r="AG192" s="296">
        <f t="shared" si="33"/>
        <v>0.46455195416873751</v>
      </c>
      <c r="AH192" s="314" t="s">
        <v>1343</v>
      </c>
      <c r="AI192" s="305"/>
      <c r="AJ192" s="305"/>
      <c r="AK192" s="305"/>
      <c r="AL192" s="305"/>
      <c r="AM192" s="305"/>
      <c r="AN192" s="305"/>
      <c r="AO192" s="305"/>
      <c r="AP192" s="128"/>
      <c r="AQ192" s="128"/>
      <c r="AR192" s="128"/>
      <c r="AS192" s="128"/>
      <c r="AT192" s="128"/>
      <c r="AU192" s="128"/>
      <c r="AV192" s="128"/>
      <c r="AW192" s="128"/>
      <c r="AX192" s="128"/>
      <c r="AY192" s="128"/>
    </row>
    <row r="193" spans="1:51" ht="13.15" customHeight="1">
      <c r="A193" s="128">
        <v>191</v>
      </c>
      <c r="B193" s="128">
        <f>IF('FEN 2016'!$A821&lt;&gt;0,'FEN 2016'!B821, " ")</f>
        <v>2014</v>
      </c>
      <c r="C193" s="128">
        <f>IF('FEN 2016'!$A821&lt;&gt;0,'FEN 2016'!C821, " ")</f>
        <v>2016</v>
      </c>
      <c r="D193" s="301" t="str">
        <f t="shared" ref="D193:J202" si="40">IF(AND($B193&gt;=D$2-$C193+$B193,$C193&lt;=D$2+$C193-$B193),"1"," ")</f>
        <v xml:space="preserve"> </v>
      </c>
      <c r="E193" s="301" t="str">
        <f t="shared" si="40"/>
        <v xml:space="preserve"> </v>
      </c>
      <c r="F193" s="301" t="str">
        <f t="shared" si="40"/>
        <v xml:space="preserve"> </v>
      </c>
      <c r="G193" s="301" t="str">
        <f t="shared" si="40"/>
        <v>1</v>
      </c>
      <c r="H193" s="301" t="str">
        <f t="shared" si="40"/>
        <v>1</v>
      </c>
      <c r="I193" s="301" t="str">
        <f t="shared" si="40"/>
        <v>1</v>
      </c>
      <c r="J193" s="301" t="str">
        <f t="shared" si="40"/>
        <v xml:space="preserve"> </v>
      </c>
      <c r="K193" s="128" t="str">
        <f t="shared" si="27"/>
        <v>NU</v>
      </c>
      <c r="L193" s="306" t="str">
        <f>IF('FEN 2016'!$A821&lt;&gt;0,'FEN 2016'!E821, " ")</f>
        <v xml:space="preserve">Construcţia apeductului magistral de la s. Regina Maria spre localităţile Bulboci și Bulbocii Noi şi alimentarea cu apă a s. Bulboci, </v>
      </c>
      <c r="M193" s="308"/>
      <c r="N193" s="308" t="s">
        <v>1344</v>
      </c>
      <c r="O193" s="306"/>
      <c r="P193" s="306"/>
      <c r="Q193" s="128" t="str">
        <f>IF('FEN 2016'!$A821&lt;&gt;0,'FEN 2016'!F821, " ")</f>
        <v>Primăria com. Bulboci, r.Soroca</v>
      </c>
      <c r="R193" s="298" t="s">
        <v>1475</v>
      </c>
      <c r="S193" s="298" t="s">
        <v>1398</v>
      </c>
      <c r="T193" s="298" t="s">
        <v>1336</v>
      </c>
      <c r="U193" s="298" t="s">
        <v>1339</v>
      </c>
      <c r="V193" s="295">
        <f>IF('FEN 2016'!$A821&lt;&gt;0,'FEN 2016'!H821, " ")</f>
        <v>10756595.439999999</v>
      </c>
      <c r="W193" s="295">
        <f>IF('FEN 2016'!$A821&lt;&gt;0,'FEN 2016'!G821, " ")</f>
        <v>1613489.3159999999</v>
      </c>
      <c r="X193" s="296">
        <f t="shared" si="28"/>
        <v>0.15</v>
      </c>
      <c r="Y193" s="295">
        <f>IF('FEN 2016'!$A821&lt;&gt;0,'FEN 2016'!I821, " ")</f>
        <v>6500000</v>
      </c>
      <c r="Z193" s="296">
        <f t="shared" si="29"/>
        <v>0.60428041904679086</v>
      </c>
      <c r="AA193" s="295">
        <f>IF('FEN 2016'!$A821&lt;&gt;0,'FEN 2016'!J821, " ")</f>
        <v>6300000</v>
      </c>
      <c r="AB193" s="296">
        <f t="shared" si="30"/>
        <v>0.58568717538381276</v>
      </c>
      <c r="AC193" s="295">
        <f>IF('FEN 2016'!$A821&lt;&gt;0,'FEN 2016'!K821, " ")</f>
        <v>200000</v>
      </c>
      <c r="AD193" s="296">
        <f t="shared" si="31"/>
        <v>1.8593243662978182E-2</v>
      </c>
      <c r="AE193" s="295">
        <f>IF('FEN 2016'!$A821&lt;&gt;0,'FEN 2016'!L821, " ")</f>
        <v>4256595.4399999995</v>
      </c>
      <c r="AF193" s="296">
        <f t="shared" si="32"/>
        <v>0.39571958095320908</v>
      </c>
      <c r="AG193" s="296">
        <f t="shared" si="33"/>
        <v>0.73568717538381267</v>
      </c>
      <c r="AH193" s="314" t="s">
        <v>1343</v>
      </c>
      <c r="AI193" s="305"/>
      <c r="AJ193" s="305"/>
      <c r="AK193" s="305"/>
      <c r="AL193" s="305"/>
      <c r="AM193" s="305"/>
      <c r="AN193" s="305"/>
      <c r="AO193" s="305"/>
      <c r="AP193" s="128"/>
      <c r="AQ193" s="128"/>
      <c r="AR193" s="128"/>
      <c r="AS193" s="128"/>
      <c r="AT193" s="128"/>
      <c r="AU193" s="128"/>
      <c r="AV193" s="128"/>
      <c r="AW193" s="128"/>
      <c r="AX193" s="128"/>
      <c r="AY193" s="128"/>
    </row>
    <row r="194" spans="1:51" ht="13.15" customHeight="1">
      <c r="A194" s="128">
        <v>192</v>
      </c>
      <c r="B194" s="128">
        <f>IF('FEN 2016'!$A828&lt;&gt;0,'FEN 2016'!B828, " ")</f>
        <v>2014</v>
      </c>
      <c r="C194" s="128">
        <f>IF('FEN 2016'!$A828&lt;&gt;0,'FEN 2016'!C828, " ")</f>
        <v>2016</v>
      </c>
      <c r="D194" s="301" t="str">
        <f t="shared" si="40"/>
        <v xml:space="preserve"> </v>
      </c>
      <c r="E194" s="301" t="str">
        <f t="shared" si="40"/>
        <v xml:space="preserve"> </v>
      </c>
      <c r="F194" s="301" t="str">
        <f t="shared" si="40"/>
        <v xml:space="preserve"> </v>
      </c>
      <c r="G194" s="301" t="str">
        <f t="shared" si="40"/>
        <v>1</v>
      </c>
      <c r="H194" s="301" t="str">
        <f t="shared" si="40"/>
        <v>1</v>
      </c>
      <c r="I194" s="301" t="str">
        <f t="shared" si="40"/>
        <v>1</v>
      </c>
      <c r="J194" s="301" t="str">
        <f t="shared" si="40"/>
        <v xml:space="preserve"> </v>
      </c>
      <c r="K194" s="128" t="str">
        <f t="shared" si="27"/>
        <v>NU</v>
      </c>
      <c r="L194" s="306" t="str">
        <f>IF('FEN 2016'!$A828&lt;&gt;0,'FEN 2016'!E828, " ")</f>
        <v xml:space="preserve">Reabilitarea sistemului de alimentare cu apă în s. Seliște, r. Nisporeni. Forarea și utilarea sondei arteziene, Etapa III                                 </v>
      </c>
      <c r="M194" s="308" t="s">
        <v>1344</v>
      </c>
      <c r="N194" s="308" t="s">
        <v>1344</v>
      </c>
      <c r="O194" s="306"/>
      <c r="P194" s="306"/>
      <c r="Q194" s="128" t="str">
        <f>IF('FEN 2016'!$A828&lt;&gt;0,'FEN 2016'!F828, " ")</f>
        <v>Primăria Seliște, r. Nisporeni</v>
      </c>
      <c r="R194" s="298" t="s">
        <v>1588</v>
      </c>
      <c r="S194" s="298" t="s">
        <v>1392</v>
      </c>
      <c r="T194" s="298" t="s">
        <v>1334</v>
      </c>
      <c r="U194" s="298"/>
      <c r="V194" s="295">
        <f>IF('FEN 2016'!$A828&lt;&gt;0,'FEN 2016'!H828, " ")</f>
        <v>14405081</v>
      </c>
      <c r="W194" s="295">
        <f>IF('FEN 2016'!$A828&lt;&gt;0,'FEN 2016'!G828, " ")</f>
        <v>2160762.15</v>
      </c>
      <c r="X194" s="296">
        <f t="shared" si="28"/>
        <v>0.15</v>
      </c>
      <c r="Y194" s="295">
        <f>IF('FEN 2016'!$A828&lt;&gt;0,'FEN 2016'!I828, " ")</f>
        <v>2500000</v>
      </c>
      <c r="Z194" s="296">
        <f t="shared" si="29"/>
        <v>0.17354987451996973</v>
      </c>
      <c r="AA194" s="295">
        <f>IF('FEN 2016'!$A828&lt;&gt;0,'FEN 2016'!J828, " ")</f>
        <v>2500000</v>
      </c>
      <c r="AB194" s="296">
        <f t="shared" si="30"/>
        <v>0.17354987451996973</v>
      </c>
      <c r="AC194" s="295">
        <f>IF('FEN 2016'!$A828&lt;&gt;0,'FEN 2016'!K828, " ")</f>
        <v>0</v>
      </c>
      <c r="AD194" s="296">
        <f t="shared" si="31"/>
        <v>0</v>
      </c>
      <c r="AE194" s="295">
        <f>IF('FEN 2016'!$A828&lt;&gt;0,'FEN 2016'!L828, " ")</f>
        <v>11905081</v>
      </c>
      <c r="AF194" s="296">
        <f t="shared" si="32"/>
        <v>0.82645012548003027</v>
      </c>
      <c r="AG194" s="296">
        <f t="shared" si="33"/>
        <v>0.32354987451996975</v>
      </c>
      <c r="AH194" s="314" t="s">
        <v>1343</v>
      </c>
      <c r="AI194" s="305"/>
      <c r="AJ194" s="305"/>
      <c r="AK194" s="305"/>
      <c r="AL194" s="305"/>
      <c r="AM194" s="305"/>
      <c r="AN194" s="305"/>
      <c r="AO194" s="305"/>
      <c r="AP194" s="128"/>
      <c r="AQ194" s="128"/>
      <c r="AR194" s="128"/>
      <c r="AS194" s="128"/>
      <c r="AT194" s="128"/>
      <c r="AU194" s="128"/>
      <c r="AV194" s="128"/>
      <c r="AW194" s="128"/>
      <c r="AX194" s="128"/>
      <c r="AY194" s="128"/>
    </row>
    <row r="195" spans="1:51" ht="13.15" customHeight="1">
      <c r="A195" s="128">
        <v>193</v>
      </c>
      <c r="B195" s="128">
        <f>IF('FEN 2016'!$A834&lt;&gt;0,'FEN 2016'!B834, " ")</f>
        <v>2015</v>
      </c>
      <c r="C195" s="128">
        <f>IF('FEN 2016'!$A834&lt;&gt;0,'FEN 2016'!C834, " ")</f>
        <v>2016</v>
      </c>
      <c r="D195" s="301" t="str">
        <f t="shared" si="40"/>
        <v xml:space="preserve"> </v>
      </c>
      <c r="E195" s="301" t="str">
        <f t="shared" si="40"/>
        <v xml:space="preserve"> </v>
      </c>
      <c r="F195" s="301" t="str">
        <f t="shared" si="40"/>
        <v xml:space="preserve"> </v>
      </c>
      <c r="G195" s="301" t="str">
        <f t="shared" si="40"/>
        <v xml:space="preserve"> </v>
      </c>
      <c r="H195" s="301" t="str">
        <f t="shared" si="40"/>
        <v>1</v>
      </c>
      <c r="I195" s="301" t="str">
        <f t="shared" si="40"/>
        <v>1</v>
      </c>
      <c r="J195" s="301" t="str">
        <f t="shared" si="40"/>
        <v xml:space="preserve"> </v>
      </c>
      <c r="K195" s="128" t="str">
        <f t="shared" ref="K195:K258" si="41">IF(AG195&gt;1, "DA", "NU")</f>
        <v>NU</v>
      </c>
      <c r="L195" s="306" t="str">
        <f>IF('FEN 2016'!$A834&lt;&gt;0,'FEN 2016'!E834, " ")</f>
        <v xml:space="preserve">Construcția sistemului de apeduct în Hîrbovăț , r. Anenii Noi                                    </v>
      </c>
      <c r="M195" s="308"/>
      <c r="N195" s="308" t="s">
        <v>1344</v>
      </c>
      <c r="O195" s="306"/>
      <c r="P195" s="306"/>
      <c r="Q195" s="128" t="str">
        <f>IF('FEN 2016'!$A834&lt;&gt;0,'FEN 2016'!F834, " ")</f>
        <v>Primăria Hîrbovăț,    r Anenii Noi</v>
      </c>
      <c r="R195" s="298" t="s">
        <v>1511</v>
      </c>
      <c r="S195" s="298" t="s">
        <v>1365</v>
      </c>
      <c r="T195" s="298" t="s">
        <v>1334</v>
      </c>
      <c r="U195" s="298" t="s">
        <v>1339</v>
      </c>
      <c r="V195" s="295">
        <f>IF('FEN 2016'!$A834&lt;&gt;0,'FEN 2016'!H834, " ")</f>
        <v>26969823.120000001</v>
      </c>
      <c r="W195" s="295">
        <f>IF('FEN 2016'!$A834&lt;&gt;0,'FEN 2016'!G834, " ")</f>
        <v>4045473.4680000003</v>
      </c>
      <c r="X195" s="296">
        <f t="shared" ref="X195:X258" si="42">W195/V195</f>
        <v>0.15</v>
      </c>
      <c r="Y195" s="295">
        <f>IF('FEN 2016'!$A834&lt;&gt;0,'FEN 2016'!I834, " ")</f>
        <v>6043228</v>
      </c>
      <c r="Z195" s="296">
        <f t="shared" ref="Z195:Z258" si="43">Y195/V195</f>
        <v>0.22407369796647</v>
      </c>
      <c r="AA195" s="295">
        <f>IF('FEN 2016'!$A834&lt;&gt;0,'FEN 2016'!J834, " ")</f>
        <v>4872239.2</v>
      </c>
      <c r="AB195" s="296">
        <f t="shared" ref="AB195:AB258" si="44">AA195/V195</f>
        <v>0.18065521521299469</v>
      </c>
      <c r="AC195" s="295">
        <f>IF('FEN 2016'!$A834&lt;&gt;0,'FEN 2016'!K834, " ")</f>
        <v>1170988.7999999998</v>
      </c>
      <c r="AD195" s="296">
        <f t="shared" ref="AD195:AD258" si="45">AC195/V195</f>
        <v>4.3418482753475311E-2</v>
      </c>
      <c r="AE195" s="295">
        <f>IF('FEN 2016'!$A834&lt;&gt;0,'FEN 2016'!L834, " ")</f>
        <v>20926595.120000001</v>
      </c>
      <c r="AF195" s="296">
        <f t="shared" ref="AF195:AF258" si="46">AE195/V195</f>
        <v>0.77592630203352997</v>
      </c>
      <c r="AG195" s="296">
        <f t="shared" ref="AG195:AG258" si="47">(AA195+W195)/V195</f>
        <v>0.33065521521299474</v>
      </c>
      <c r="AH195" s="314" t="s">
        <v>1343</v>
      </c>
      <c r="AI195" s="305"/>
      <c r="AJ195" s="305"/>
      <c r="AK195" s="305"/>
      <c r="AL195" s="305"/>
      <c r="AM195" s="305"/>
      <c r="AN195" s="305"/>
      <c r="AO195" s="305"/>
      <c r="AP195" s="128"/>
      <c r="AQ195" s="128"/>
      <c r="AR195" s="128"/>
      <c r="AS195" s="128"/>
      <c r="AT195" s="128"/>
      <c r="AU195" s="128"/>
      <c r="AV195" s="128"/>
      <c r="AW195" s="128"/>
      <c r="AX195" s="128"/>
      <c r="AY195" s="128"/>
    </row>
    <row r="196" spans="1:51" ht="13.15" customHeight="1">
      <c r="A196" s="128">
        <v>194</v>
      </c>
      <c r="B196" s="128">
        <f>IF('FEN 2016'!$A839&lt;&gt;0,'FEN 2016'!B839, " ")</f>
        <v>2014</v>
      </c>
      <c r="C196" s="128">
        <f>IF('FEN 2016'!$A839&lt;&gt;0,'FEN 2016'!C839, " ")</f>
        <v>2016</v>
      </c>
      <c r="D196" s="301" t="str">
        <f t="shared" si="40"/>
        <v xml:space="preserve"> </v>
      </c>
      <c r="E196" s="301" t="str">
        <f t="shared" si="40"/>
        <v xml:space="preserve"> </v>
      </c>
      <c r="F196" s="301" t="str">
        <f t="shared" si="40"/>
        <v xml:space="preserve"> </v>
      </c>
      <c r="G196" s="301" t="str">
        <f t="shared" si="40"/>
        <v>1</v>
      </c>
      <c r="H196" s="301" t="str">
        <f t="shared" si="40"/>
        <v>1</v>
      </c>
      <c r="I196" s="301" t="str">
        <f t="shared" si="40"/>
        <v>1</v>
      </c>
      <c r="J196" s="301" t="str">
        <f t="shared" si="40"/>
        <v xml:space="preserve"> </v>
      </c>
      <c r="K196" s="128" t="str">
        <f t="shared" si="41"/>
        <v>NU</v>
      </c>
      <c r="L196" s="306" t="str">
        <f>IF('FEN 2016'!$A839&lt;&gt;0,'FEN 2016'!E839, " ")</f>
        <v xml:space="preserve">Alimentarea cu apă și canalizare a s.Călinești, r.Fălești  </v>
      </c>
      <c r="M196" s="308"/>
      <c r="N196" s="308" t="s">
        <v>1344</v>
      </c>
      <c r="O196" s="308" t="s">
        <v>1344</v>
      </c>
      <c r="P196" s="306"/>
      <c r="Q196" s="128" t="str">
        <f>IF('FEN 2016'!$A839&lt;&gt;0,'FEN 2016'!F839, " ")</f>
        <v>Primăria Călinești, r.Fălești</v>
      </c>
      <c r="R196" s="298" t="s">
        <v>1554</v>
      </c>
      <c r="S196" s="298" t="s">
        <v>1387</v>
      </c>
      <c r="T196" s="298" t="s">
        <v>1336</v>
      </c>
      <c r="U196" s="298"/>
      <c r="V196" s="295">
        <f>IF('FEN 2016'!$A839&lt;&gt;0,'FEN 2016'!H839, " ")</f>
        <v>7997782</v>
      </c>
      <c r="W196" s="295">
        <f>IF('FEN 2016'!$A839&lt;&gt;0,'FEN 2016'!G839, " ")</f>
        <v>1199667.3</v>
      </c>
      <c r="X196" s="296">
        <f t="shared" si="42"/>
        <v>0.15</v>
      </c>
      <c r="Y196" s="295">
        <f>IF('FEN 2016'!$A839&lt;&gt;0,'FEN 2016'!I839, " ")</f>
        <v>5000000</v>
      </c>
      <c r="Z196" s="296">
        <f t="shared" si="43"/>
        <v>0.62517332930554992</v>
      </c>
      <c r="AA196" s="295">
        <f>IF('FEN 2016'!$A839&lt;&gt;0,'FEN 2016'!J839, " ")</f>
        <v>4665774.71</v>
      </c>
      <c r="AB196" s="296">
        <f t="shared" si="44"/>
        <v>0.58338358184806738</v>
      </c>
      <c r="AC196" s="295">
        <f>IF('FEN 2016'!$A839&lt;&gt;0,'FEN 2016'!K839, " ")</f>
        <v>334225.29000000004</v>
      </c>
      <c r="AD196" s="296">
        <f t="shared" si="45"/>
        <v>4.1789747457482589E-2</v>
      </c>
      <c r="AE196" s="295">
        <f>IF('FEN 2016'!$A839&lt;&gt;0,'FEN 2016'!L839, " ")</f>
        <v>2997782</v>
      </c>
      <c r="AF196" s="296">
        <f t="shared" si="46"/>
        <v>0.37482667069445003</v>
      </c>
      <c r="AG196" s="296">
        <f t="shared" si="47"/>
        <v>0.7333835818480674</v>
      </c>
      <c r="AH196" s="314" t="s">
        <v>1343</v>
      </c>
      <c r="AI196" s="305"/>
      <c r="AJ196" s="305"/>
      <c r="AK196" s="305"/>
      <c r="AL196" s="305"/>
      <c r="AM196" s="305"/>
      <c r="AN196" s="305"/>
      <c r="AO196" s="305"/>
      <c r="AP196" s="128"/>
      <c r="AQ196" s="128"/>
      <c r="AR196" s="128"/>
      <c r="AS196" s="128"/>
      <c r="AT196" s="128"/>
      <c r="AU196" s="128"/>
      <c r="AV196" s="128"/>
      <c r="AW196" s="128"/>
      <c r="AX196" s="128"/>
      <c r="AY196" s="128"/>
    </row>
    <row r="197" spans="1:51" ht="13.15" customHeight="1">
      <c r="A197" s="128">
        <v>195</v>
      </c>
      <c r="B197" s="128">
        <f>IF('FEN 2016'!$A846&lt;&gt;0,'FEN 2016'!B846, " ")</f>
        <v>2015</v>
      </c>
      <c r="C197" s="128">
        <f>IF('FEN 2016'!$A846&lt;&gt;0,'FEN 2016'!C846, " ")</f>
        <v>2016</v>
      </c>
      <c r="D197" s="301" t="str">
        <f t="shared" si="40"/>
        <v xml:space="preserve"> </v>
      </c>
      <c r="E197" s="301" t="str">
        <f t="shared" si="40"/>
        <v xml:space="preserve"> </v>
      </c>
      <c r="F197" s="301" t="str">
        <f t="shared" si="40"/>
        <v xml:space="preserve"> </v>
      </c>
      <c r="G197" s="301" t="str">
        <f t="shared" si="40"/>
        <v xml:space="preserve"> </v>
      </c>
      <c r="H197" s="301" t="str">
        <f t="shared" si="40"/>
        <v>1</v>
      </c>
      <c r="I197" s="301" t="str">
        <f t="shared" si="40"/>
        <v>1</v>
      </c>
      <c r="J197" s="301" t="str">
        <f t="shared" si="40"/>
        <v xml:space="preserve"> </v>
      </c>
      <c r="K197" s="128" t="str">
        <f t="shared" si="41"/>
        <v>DA</v>
      </c>
      <c r="L197" s="306" t="str">
        <f>IF('FEN 2016'!$A846&lt;&gt;0,'FEN 2016'!E846, " ")</f>
        <v xml:space="preserve">Alimentarea cu apă a sectorului Vălicica Veche, com. Trușeni  </v>
      </c>
      <c r="M197" s="308"/>
      <c r="N197" s="308" t="s">
        <v>1344</v>
      </c>
      <c r="O197" s="306"/>
      <c r="P197" s="306"/>
      <c r="Q197" s="128" t="str">
        <f>IF('FEN 2016'!$A846&lt;&gt;0,'FEN 2016'!F846, " ")</f>
        <v>Primăria Trușeni, mun. Chișinău</v>
      </c>
      <c r="R197" s="298" t="s">
        <v>1577</v>
      </c>
      <c r="S197" s="298" t="s">
        <v>1405</v>
      </c>
      <c r="T197" s="298" t="s">
        <v>1340</v>
      </c>
      <c r="U197" s="298" t="s">
        <v>1339</v>
      </c>
      <c r="V197" s="295">
        <f>IF('FEN 2016'!$A846&lt;&gt;0,'FEN 2016'!H846, " ")</f>
        <v>6264710</v>
      </c>
      <c r="W197" s="295">
        <f>IF('FEN 2016'!$A846&lt;&gt;0,'FEN 2016'!G846, " ")</f>
        <v>939706.5</v>
      </c>
      <c r="X197" s="296">
        <f t="shared" si="42"/>
        <v>0.15</v>
      </c>
      <c r="Y197" s="295">
        <f>IF('FEN 2016'!$A846&lt;&gt;0,'FEN 2016'!I846, " ")</f>
        <v>5517790</v>
      </c>
      <c r="Z197" s="296">
        <f t="shared" si="43"/>
        <v>0.88077341169822709</v>
      </c>
      <c r="AA197" s="295">
        <f>IF('FEN 2016'!$A846&lt;&gt;0,'FEN 2016'!J846, " ")</f>
        <v>5439801.2000000002</v>
      </c>
      <c r="AB197" s="296">
        <f t="shared" si="44"/>
        <v>0.86832450344868317</v>
      </c>
      <c r="AC197" s="295">
        <f>IF('FEN 2016'!$A846&lt;&gt;0,'FEN 2016'!K846, " ")</f>
        <v>77988.799999999814</v>
      </c>
      <c r="AD197" s="296">
        <f t="shared" si="45"/>
        <v>1.2448908249543844E-2</v>
      </c>
      <c r="AE197" s="295">
        <f>IF('FEN 2016'!$A846&lt;&gt;0,'FEN 2016'!L846, " ")</f>
        <v>746920</v>
      </c>
      <c r="AF197" s="296">
        <f t="shared" si="46"/>
        <v>0.11922658830177295</v>
      </c>
      <c r="AG197" s="296">
        <f t="shared" si="47"/>
        <v>1.0183245034486832</v>
      </c>
      <c r="AH197" s="314" t="s">
        <v>1343</v>
      </c>
      <c r="AI197" s="305"/>
      <c r="AJ197" s="305"/>
      <c r="AK197" s="305"/>
      <c r="AL197" s="305"/>
      <c r="AM197" s="305"/>
      <c r="AN197" s="305"/>
      <c r="AO197" s="305"/>
      <c r="AP197" s="128"/>
      <c r="AQ197" s="128"/>
      <c r="AR197" s="128"/>
      <c r="AS197" s="128"/>
      <c r="AT197" s="128"/>
      <c r="AU197" s="128"/>
      <c r="AV197" s="128"/>
      <c r="AW197" s="128"/>
      <c r="AX197" s="128"/>
      <c r="AY197" s="128"/>
    </row>
    <row r="198" spans="1:51" ht="13.15" customHeight="1">
      <c r="A198" s="128">
        <v>196</v>
      </c>
      <c r="B198" s="128">
        <f>IF('FEN 2016'!$A851&lt;&gt;0,'FEN 2016'!B851, " ")</f>
        <v>2015</v>
      </c>
      <c r="C198" s="128">
        <f>IF('FEN 2016'!$A851&lt;&gt;0,'FEN 2016'!C851, " ")</f>
        <v>2016</v>
      </c>
      <c r="D198" s="301" t="str">
        <f t="shared" si="40"/>
        <v xml:space="preserve"> </v>
      </c>
      <c r="E198" s="301" t="str">
        <f t="shared" si="40"/>
        <v xml:space="preserve"> </v>
      </c>
      <c r="F198" s="301" t="str">
        <f t="shared" si="40"/>
        <v xml:space="preserve"> </v>
      </c>
      <c r="G198" s="301" t="str">
        <f t="shared" si="40"/>
        <v xml:space="preserve"> </v>
      </c>
      <c r="H198" s="301" t="str">
        <f t="shared" si="40"/>
        <v>1</v>
      </c>
      <c r="I198" s="301" t="str">
        <f t="shared" si="40"/>
        <v>1</v>
      </c>
      <c r="J198" s="301" t="str">
        <f t="shared" si="40"/>
        <v xml:space="preserve"> </v>
      </c>
      <c r="K198" s="128" t="str">
        <f t="shared" si="41"/>
        <v>NU</v>
      </c>
      <c r="L198" s="306" t="str">
        <f>IF('FEN 2016'!$A851&lt;&gt;0,'FEN 2016'!E851, " ")</f>
        <v xml:space="preserve">Alimentarea cu apă a părții de sus a satului Hoginești                                           </v>
      </c>
      <c r="M198" s="308"/>
      <c r="N198" s="308" t="s">
        <v>1344</v>
      </c>
      <c r="O198" s="306"/>
      <c r="P198" s="306"/>
      <c r="Q198" s="128" t="str">
        <f>IF('FEN 2016'!$A851&lt;&gt;0,'FEN 2016'!F851, " ")</f>
        <v>Primăria Hoginești, r. Călărași</v>
      </c>
      <c r="R198" s="298" t="s">
        <v>1522</v>
      </c>
      <c r="S198" s="298" t="s">
        <v>1374</v>
      </c>
      <c r="T198" s="298" t="s">
        <v>1334</v>
      </c>
      <c r="U198" s="298" t="s">
        <v>1339</v>
      </c>
      <c r="V198" s="295">
        <f>IF('FEN 2016'!$A851&lt;&gt;0,'FEN 2016'!H851, " ")</f>
        <v>2632672</v>
      </c>
      <c r="W198" s="295">
        <f>IF('FEN 2016'!$A851&lt;&gt;0,'FEN 2016'!G851, " ")</f>
        <v>394900.8</v>
      </c>
      <c r="X198" s="296">
        <f t="shared" si="42"/>
        <v>0.15</v>
      </c>
      <c r="Y198" s="295">
        <f>IF('FEN 2016'!$A851&lt;&gt;0,'FEN 2016'!I851, " ")</f>
        <v>2318318</v>
      </c>
      <c r="Z198" s="296">
        <f t="shared" si="43"/>
        <v>0.88059507602922049</v>
      </c>
      <c r="AA198" s="295">
        <f>IF('FEN 2016'!$A851&lt;&gt;0,'FEN 2016'!J851, " ")</f>
        <v>1248249.5899999999</v>
      </c>
      <c r="AB198" s="296">
        <f t="shared" si="44"/>
        <v>0.47413790627924779</v>
      </c>
      <c r="AC198" s="295">
        <f>IF('FEN 2016'!$A851&lt;&gt;0,'FEN 2016'!K851, " ")</f>
        <v>1070068.4100000001</v>
      </c>
      <c r="AD198" s="296">
        <f t="shared" si="45"/>
        <v>0.4064571697499727</v>
      </c>
      <c r="AE198" s="295">
        <f>IF('FEN 2016'!$A851&lt;&gt;0,'FEN 2016'!L851, " ")</f>
        <v>314354</v>
      </c>
      <c r="AF198" s="296">
        <f t="shared" si="46"/>
        <v>0.11940492397077949</v>
      </c>
      <c r="AG198" s="296">
        <f t="shared" si="47"/>
        <v>0.62413790627924781</v>
      </c>
      <c r="AH198" s="314" t="s">
        <v>1343</v>
      </c>
      <c r="AI198" s="305"/>
      <c r="AJ198" s="305"/>
      <c r="AK198" s="305"/>
      <c r="AL198" s="305"/>
      <c r="AM198" s="305"/>
      <c r="AN198" s="305"/>
      <c r="AO198" s="305"/>
      <c r="AP198" s="128"/>
      <c r="AQ198" s="128"/>
      <c r="AR198" s="128"/>
      <c r="AS198" s="128"/>
      <c r="AT198" s="128"/>
      <c r="AU198" s="128"/>
      <c r="AV198" s="128"/>
      <c r="AW198" s="128"/>
      <c r="AX198" s="128"/>
      <c r="AY198" s="128"/>
    </row>
    <row r="199" spans="1:51" ht="13.15" customHeight="1">
      <c r="A199" s="128">
        <v>197</v>
      </c>
      <c r="B199" s="128">
        <f>IF('FEN 2016'!$A855&lt;&gt;0,'FEN 2016'!B855, " ")</f>
        <v>2012</v>
      </c>
      <c r="C199" s="128">
        <f>IF('FEN 2016'!$A855&lt;&gt;0,'FEN 2016'!C855, " ")</f>
        <v>2016</v>
      </c>
      <c r="D199" s="301" t="str">
        <f t="shared" si="40"/>
        <v xml:space="preserve"> </v>
      </c>
      <c r="E199" s="301" t="str">
        <f t="shared" si="40"/>
        <v>1</v>
      </c>
      <c r="F199" s="301" t="str">
        <f t="shared" si="40"/>
        <v>1</v>
      </c>
      <c r="G199" s="301" t="str">
        <f t="shared" si="40"/>
        <v>1</v>
      </c>
      <c r="H199" s="301" t="str">
        <f t="shared" si="40"/>
        <v>1</v>
      </c>
      <c r="I199" s="301" t="str">
        <f t="shared" si="40"/>
        <v>1</v>
      </c>
      <c r="J199" s="301" t="str">
        <f t="shared" si="40"/>
        <v xml:space="preserve"> </v>
      </c>
      <c r="K199" s="128" t="str">
        <f t="shared" si="41"/>
        <v>NU</v>
      </c>
      <c r="L199" s="306" t="str">
        <f>IF('FEN 2016'!$A855&lt;&gt;0,'FEN 2016'!E855, " ")</f>
        <v xml:space="preserve">Rețele de alimentare cu apă a s. Bulboaca, r. Anenii Noi                                 </v>
      </c>
      <c r="M199" s="308"/>
      <c r="N199" s="308" t="s">
        <v>1344</v>
      </c>
      <c r="O199" s="306"/>
      <c r="P199" s="306"/>
      <c r="Q199" s="128" t="str">
        <f>IF('FEN 2016'!$A855&lt;&gt;0,'FEN 2016'!F855, " ")</f>
        <v xml:space="preserve">Primăria Bulboaca, r. Anenii Noi </v>
      </c>
      <c r="R199" s="298" t="s">
        <v>1410</v>
      </c>
      <c r="S199" s="298" t="s">
        <v>1365</v>
      </c>
      <c r="T199" s="298" t="s">
        <v>1334</v>
      </c>
      <c r="U199" s="298" t="s">
        <v>1339</v>
      </c>
      <c r="V199" s="295">
        <f>IF('FEN 2016'!$A855&lt;&gt;0,'FEN 2016'!H855, " ")</f>
        <v>5535603</v>
      </c>
      <c r="W199" s="295">
        <f>IF('FEN 2016'!$A855&lt;&gt;0,'FEN 2016'!G855, " ")</f>
        <v>830340.45</v>
      </c>
      <c r="X199" s="296">
        <f t="shared" si="42"/>
        <v>0.15</v>
      </c>
      <c r="Y199" s="295">
        <f>IF('FEN 2016'!$A855&lt;&gt;0,'FEN 2016'!I855, " ")</f>
        <v>4704010</v>
      </c>
      <c r="Z199" s="296">
        <f t="shared" si="43"/>
        <v>0.84977372835443588</v>
      </c>
      <c r="AA199" s="295">
        <f>IF('FEN 2016'!$A855&lt;&gt;0,'FEN 2016'!J855, " ")</f>
        <v>3662971.2399999998</v>
      </c>
      <c r="AB199" s="296">
        <f t="shared" si="44"/>
        <v>0.66171133298395857</v>
      </c>
      <c r="AC199" s="295">
        <f>IF('FEN 2016'!$A855&lt;&gt;0,'FEN 2016'!K855, " ")</f>
        <v>1041038.7600000002</v>
      </c>
      <c r="AD199" s="296">
        <f t="shared" si="45"/>
        <v>0.18806239537047731</v>
      </c>
      <c r="AE199" s="295">
        <f>IF('FEN 2016'!$A855&lt;&gt;0,'FEN 2016'!L855, " ")</f>
        <v>831593</v>
      </c>
      <c r="AF199" s="296">
        <f t="shared" si="46"/>
        <v>0.15022627164556418</v>
      </c>
      <c r="AG199" s="296">
        <f t="shared" si="47"/>
        <v>0.81171133298395848</v>
      </c>
      <c r="AH199" s="314" t="s">
        <v>1343</v>
      </c>
      <c r="AI199" s="305"/>
      <c r="AJ199" s="305"/>
      <c r="AK199" s="305"/>
      <c r="AL199" s="305"/>
      <c r="AM199" s="305"/>
      <c r="AN199" s="305"/>
      <c r="AO199" s="305"/>
      <c r="AP199" s="128"/>
      <c r="AQ199" s="128"/>
      <c r="AR199" s="128"/>
      <c r="AS199" s="128"/>
      <c r="AT199" s="128"/>
      <c r="AU199" s="128"/>
      <c r="AV199" s="128"/>
      <c r="AW199" s="128"/>
      <c r="AX199" s="128"/>
      <c r="AY199" s="128"/>
    </row>
    <row r="200" spans="1:51" ht="13.15" customHeight="1">
      <c r="A200" s="128">
        <v>198</v>
      </c>
      <c r="B200" s="128">
        <f>IF('FEN 2016'!$A861&lt;&gt;0,'FEN 2016'!B861, " ")</f>
        <v>2013</v>
      </c>
      <c r="C200" s="128">
        <f>IF('FEN 2016'!$A861&lt;&gt;0,'FEN 2016'!C861, " ")</f>
        <v>2016</v>
      </c>
      <c r="D200" s="301" t="str">
        <f t="shared" si="40"/>
        <v xml:space="preserve"> </v>
      </c>
      <c r="E200" s="301" t="str">
        <f t="shared" si="40"/>
        <v xml:space="preserve"> </v>
      </c>
      <c r="F200" s="301" t="str">
        <f t="shared" si="40"/>
        <v>1</v>
      </c>
      <c r="G200" s="301" t="str">
        <f t="shared" si="40"/>
        <v>1</v>
      </c>
      <c r="H200" s="301" t="str">
        <f t="shared" si="40"/>
        <v>1</v>
      </c>
      <c r="I200" s="301" t="str">
        <f t="shared" si="40"/>
        <v>1</v>
      </c>
      <c r="J200" s="301" t="str">
        <f t="shared" si="40"/>
        <v xml:space="preserve"> </v>
      </c>
      <c r="K200" s="128" t="str">
        <f t="shared" si="41"/>
        <v>NU</v>
      </c>
      <c r="L200" s="306" t="str">
        <f>IF('FEN 2016'!$A861&lt;&gt;0,'FEN 2016'!E861, " ")</f>
        <v xml:space="preserve">Alimentarea cu apă a unui sector al satului Bălănești, construcția stației de tratare - Etapa IV </v>
      </c>
      <c r="M200" s="308"/>
      <c r="N200" s="308" t="s">
        <v>1344</v>
      </c>
      <c r="O200" s="306"/>
      <c r="P200" s="306"/>
      <c r="Q200" s="128" t="str">
        <f>IF('FEN 2016'!$A861&lt;&gt;0,'FEN 2016'!F861, " ")</f>
        <v>Primăria Bălănești, r. Nisporeni</v>
      </c>
      <c r="R200" s="298" t="s">
        <v>1589</v>
      </c>
      <c r="S200" s="298" t="s">
        <v>1392</v>
      </c>
      <c r="T200" s="298" t="s">
        <v>1334</v>
      </c>
      <c r="U200" s="298"/>
      <c r="V200" s="295">
        <f>IF('FEN 2016'!$A861&lt;&gt;0,'FEN 2016'!H861, " ")</f>
        <v>4295140</v>
      </c>
      <c r="W200" s="295">
        <f>IF('FEN 2016'!$A861&lt;&gt;0,'FEN 2016'!G861, " ")</f>
        <v>644271</v>
      </c>
      <c r="X200" s="296">
        <f t="shared" si="42"/>
        <v>0.15</v>
      </c>
      <c r="Y200" s="295">
        <f>IF('FEN 2016'!$A861&lt;&gt;0,'FEN 2016'!I861, " ")</f>
        <v>2820960</v>
      </c>
      <c r="Z200" s="296">
        <f t="shared" si="43"/>
        <v>0.65677952290262953</v>
      </c>
      <c r="AA200" s="295">
        <f>IF('FEN 2016'!$A861&lt;&gt;0,'FEN 2016'!J861, " ")</f>
        <v>1729162</v>
      </c>
      <c r="AB200" s="296">
        <f t="shared" si="44"/>
        <v>0.40258571315486807</v>
      </c>
      <c r="AC200" s="295">
        <f>IF('FEN 2016'!$A861&lt;&gt;0,'FEN 2016'!K861, " ")</f>
        <v>1091798</v>
      </c>
      <c r="AD200" s="296">
        <f t="shared" si="45"/>
        <v>0.2541938097477614</v>
      </c>
      <c r="AE200" s="295">
        <f>IF('FEN 2016'!$A861&lt;&gt;0,'FEN 2016'!L861, " ")</f>
        <v>1474180</v>
      </c>
      <c r="AF200" s="296">
        <f t="shared" si="46"/>
        <v>0.34322047709737052</v>
      </c>
      <c r="AG200" s="296">
        <f t="shared" si="47"/>
        <v>0.55258571315486804</v>
      </c>
      <c r="AH200" s="314" t="s">
        <v>1343</v>
      </c>
      <c r="AI200" s="305"/>
      <c r="AJ200" s="305"/>
      <c r="AK200" s="305"/>
      <c r="AL200" s="305"/>
      <c r="AM200" s="305"/>
      <c r="AN200" s="305"/>
      <c r="AO200" s="305"/>
      <c r="AP200" s="128"/>
      <c r="AQ200" s="128"/>
      <c r="AR200" s="128"/>
      <c r="AS200" s="128"/>
      <c r="AT200" s="128"/>
      <c r="AU200" s="128"/>
      <c r="AV200" s="128"/>
      <c r="AW200" s="128"/>
      <c r="AX200" s="128"/>
      <c r="AY200" s="128"/>
    </row>
    <row r="201" spans="1:51" ht="13.15" customHeight="1">
      <c r="A201" s="128">
        <v>199</v>
      </c>
      <c r="B201" s="128">
        <f>IF('FEN 2016'!$A867&lt;&gt;0,'FEN 2016'!B867, " ")</f>
        <v>2015</v>
      </c>
      <c r="C201" s="128">
        <f>IF('FEN 2016'!$A867&lt;&gt;0,'FEN 2016'!C867, " ")</f>
        <v>2016</v>
      </c>
      <c r="D201" s="301" t="str">
        <f t="shared" si="40"/>
        <v xml:space="preserve"> </v>
      </c>
      <c r="E201" s="301" t="str">
        <f t="shared" si="40"/>
        <v xml:space="preserve"> </v>
      </c>
      <c r="F201" s="301" t="str">
        <f t="shared" si="40"/>
        <v xml:space="preserve"> </v>
      </c>
      <c r="G201" s="301" t="str">
        <f t="shared" si="40"/>
        <v xml:space="preserve"> </v>
      </c>
      <c r="H201" s="301" t="str">
        <f t="shared" si="40"/>
        <v>1</v>
      </c>
      <c r="I201" s="301" t="str">
        <f t="shared" si="40"/>
        <v>1</v>
      </c>
      <c r="J201" s="301" t="str">
        <f t="shared" si="40"/>
        <v xml:space="preserve"> </v>
      </c>
      <c r="K201" s="128" t="str">
        <f t="shared" si="41"/>
        <v>NU</v>
      </c>
      <c r="L201" s="306" t="str">
        <f>IF('FEN 2016'!$A867&lt;&gt;0,'FEN 2016'!E867, " ")</f>
        <v>Construcţia sistemului de apeduct,  canalizare şi epurare în s. Frumuşica, com Chioselia Mare -</v>
      </c>
      <c r="M201" s="308"/>
      <c r="N201" s="308" t="s">
        <v>1344</v>
      </c>
      <c r="O201" s="308" t="s">
        <v>1344</v>
      </c>
      <c r="P201" s="308" t="s">
        <v>1344</v>
      </c>
      <c r="Q201" s="128" t="str">
        <f>IF('FEN 2016'!$A867&lt;&gt;0,'FEN 2016'!F867, " ")</f>
        <v xml:space="preserve">Primăria Chioselia Mare, r. Cahul </v>
      </c>
      <c r="R201" s="298" t="s">
        <v>1420</v>
      </c>
      <c r="S201" s="298" t="s">
        <v>1372</v>
      </c>
      <c r="T201" s="298" t="s">
        <v>1352</v>
      </c>
      <c r="U201" s="298"/>
      <c r="V201" s="295">
        <f>IF('FEN 2016'!$A867&lt;&gt;0,'FEN 2016'!H867, " ")</f>
        <v>10575721</v>
      </c>
      <c r="W201" s="295">
        <f>IF('FEN 2016'!$A867&lt;&gt;0,'FEN 2016'!G867, " ")</f>
        <v>1586358.15</v>
      </c>
      <c r="X201" s="296">
        <f t="shared" si="42"/>
        <v>0.15</v>
      </c>
      <c r="Y201" s="295">
        <f>IF('FEN 2016'!$A867&lt;&gt;0,'FEN 2016'!I867, " ")</f>
        <v>4500000</v>
      </c>
      <c r="Z201" s="296">
        <f t="shared" si="43"/>
        <v>0.42550290424643389</v>
      </c>
      <c r="AA201" s="295">
        <f>IF('FEN 2016'!$A867&lt;&gt;0,'FEN 2016'!J867, " ")</f>
        <v>4499452.1500000004</v>
      </c>
      <c r="AB201" s="296">
        <f t="shared" si="44"/>
        <v>0.42545110163174693</v>
      </c>
      <c r="AC201" s="295">
        <f>IF('FEN 2016'!$A867&lt;&gt;0,'FEN 2016'!K867, " ")</f>
        <v>547.84999999962747</v>
      </c>
      <c r="AD201" s="296">
        <f t="shared" si="45"/>
        <v>5.1802614686944509E-5</v>
      </c>
      <c r="AE201" s="295">
        <f>IF('FEN 2016'!$A867&lt;&gt;0,'FEN 2016'!L867, " ")</f>
        <v>6075721</v>
      </c>
      <c r="AF201" s="296">
        <f t="shared" si="46"/>
        <v>0.57449709575356611</v>
      </c>
      <c r="AG201" s="296">
        <f t="shared" si="47"/>
        <v>0.57545110163174695</v>
      </c>
      <c r="AH201" s="314" t="s">
        <v>1343</v>
      </c>
      <c r="AI201" s="305"/>
      <c r="AJ201" s="305"/>
      <c r="AK201" s="305"/>
      <c r="AL201" s="305"/>
      <c r="AM201" s="305"/>
      <c r="AN201" s="305"/>
      <c r="AO201" s="305"/>
      <c r="AP201" s="128"/>
      <c r="AQ201" s="128"/>
      <c r="AR201" s="128"/>
      <c r="AS201" s="128"/>
      <c r="AT201" s="128"/>
      <c r="AU201" s="128"/>
      <c r="AV201" s="128"/>
      <c r="AW201" s="128"/>
      <c r="AX201" s="128"/>
      <c r="AY201" s="128"/>
    </row>
    <row r="202" spans="1:51" ht="13.15" customHeight="1">
      <c r="A202" s="128">
        <v>200</v>
      </c>
      <c r="B202" s="128">
        <f>IF('FEN 2016'!$A872&lt;&gt;0,'FEN 2016'!B872, " ")</f>
        <v>2014</v>
      </c>
      <c r="C202" s="128">
        <f>IF('FEN 2016'!$A872&lt;&gt;0,'FEN 2016'!C872, " ")</f>
        <v>2016</v>
      </c>
      <c r="D202" s="301" t="str">
        <f t="shared" si="40"/>
        <v xml:space="preserve"> </v>
      </c>
      <c r="E202" s="301" t="str">
        <f t="shared" si="40"/>
        <v xml:space="preserve"> </v>
      </c>
      <c r="F202" s="301" t="str">
        <f t="shared" si="40"/>
        <v xml:space="preserve"> </v>
      </c>
      <c r="G202" s="301" t="str">
        <f t="shared" si="40"/>
        <v>1</v>
      </c>
      <c r="H202" s="301" t="str">
        <f t="shared" si="40"/>
        <v>1</v>
      </c>
      <c r="I202" s="301" t="str">
        <f t="shared" si="40"/>
        <v>1</v>
      </c>
      <c r="J202" s="301" t="str">
        <f t="shared" si="40"/>
        <v xml:space="preserve"> </v>
      </c>
      <c r="K202" s="128" t="str">
        <f t="shared" si="41"/>
        <v>DA</v>
      </c>
      <c r="L202" s="306" t="str">
        <f>IF('FEN 2016'!$A872&lt;&gt;0,'FEN 2016'!E872, " ")</f>
        <v xml:space="preserve">Alimentarea cu apă a s. Cernoleuca                                                        </v>
      </c>
      <c r="M202" s="308"/>
      <c r="N202" s="308" t="s">
        <v>1344</v>
      </c>
      <c r="O202" s="308"/>
      <c r="P202" s="306"/>
      <c r="Q202" s="128" t="str">
        <f>IF('FEN 2016'!$A872&lt;&gt;0,'FEN 2016'!F872, " ")</f>
        <v>Primăria Cernoleuca, r. Dondușeni</v>
      </c>
      <c r="R202" s="298" t="s">
        <v>1435</v>
      </c>
      <c r="S202" s="298" t="s">
        <v>1383</v>
      </c>
      <c r="T202" s="298" t="s">
        <v>1336</v>
      </c>
      <c r="U202" s="298" t="s">
        <v>1339</v>
      </c>
      <c r="V202" s="295">
        <f>IF('FEN 2016'!$A872&lt;&gt;0,'FEN 2016'!H872, " ")</f>
        <v>6162131</v>
      </c>
      <c r="W202" s="295">
        <f>IF('FEN 2016'!$A872&lt;&gt;0,'FEN 2016'!G872, " ")</f>
        <v>924319.65</v>
      </c>
      <c r="X202" s="296">
        <f t="shared" si="42"/>
        <v>0.15</v>
      </c>
      <c r="Y202" s="295">
        <f>IF('FEN 2016'!$A872&lt;&gt;0,'FEN 2016'!I872, " ")</f>
        <v>5553723</v>
      </c>
      <c r="Z202" s="296">
        <f t="shared" si="43"/>
        <v>0.9012666235106005</v>
      </c>
      <c r="AA202" s="295">
        <f>IF('FEN 2016'!$A872&lt;&gt;0,'FEN 2016'!J872, " ")</f>
        <v>5492666.0199999996</v>
      </c>
      <c r="AB202" s="296">
        <f t="shared" si="44"/>
        <v>0.89135820384214481</v>
      </c>
      <c r="AC202" s="295">
        <f>IF('FEN 2016'!$A872&lt;&gt;0,'FEN 2016'!K872, " ")</f>
        <v>61056.980000000447</v>
      </c>
      <c r="AD202" s="296">
        <f t="shared" si="45"/>
        <v>9.9084196684556761E-3</v>
      </c>
      <c r="AE202" s="295">
        <f>IF('FEN 2016'!$A872&lt;&gt;0,'FEN 2016'!L872, " ")</f>
        <v>608408</v>
      </c>
      <c r="AF202" s="296">
        <f t="shared" si="46"/>
        <v>9.8733376489399532E-2</v>
      </c>
      <c r="AG202" s="296">
        <f t="shared" si="47"/>
        <v>1.0413582038421449</v>
      </c>
      <c r="AH202" s="314" t="s">
        <v>1343</v>
      </c>
      <c r="AI202" s="305"/>
      <c r="AJ202" s="305"/>
      <c r="AK202" s="305"/>
      <c r="AL202" s="305"/>
      <c r="AM202" s="305"/>
      <c r="AN202" s="305"/>
      <c r="AO202" s="305"/>
      <c r="AP202" s="128"/>
      <c r="AQ202" s="128"/>
      <c r="AR202" s="128"/>
      <c r="AS202" s="128"/>
      <c r="AT202" s="128"/>
      <c r="AU202" s="128"/>
      <c r="AV202" s="128"/>
      <c r="AW202" s="128"/>
      <c r="AX202" s="128"/>
      <c r="AY202" s="128"/>
    </row>
    <row r="203" spans="1:51" ht="13.15" customHeight="1">
      <c r="A203" s="128">
        <v>201</v>
      </c>
      <c r="B203" s="128">
        <f>IF('FEN 2016'!$A878&lt;&gt;0,'FEN 2016'!B878, " ")</f>
        <v>2014</v>
      </c>
      <c r="C203" s="128">
        <f>IF('FEN 2016'!$A878&lt;&gt;0,'FEN 2016'!C878, " ")</f>
        <v>2016</v>
      </c>
      <c r="D203" s="301" t="str">
        <f t="shared" ref="D203:J212" si="48">IF(AND($B203&gt;=D$2-$C203+$B203,$C203&lt;=D$2+$C203-$B203),"1"," ")</f>
        <v xml:space="preserve"> </v>
      </c>
      <c r="E203" s="301" t="str">
        <f t="shared" si="48"/>
        <v xml:space="preserve"> </v>
      </c>
      <c r="F203" s="301" t="str">
        <f t="shared" si="48"/>
        <v xml:space="preserve"> </v>
      </c>
      <c r="G203" s="301" t="str">
        <f t="shared" si="48"/>
        <v>1</v>
      </c>
      <c r="H203" s="301" t="str">
        <f t="shared" si="48"/>
        <v>1</v>
      </c>
      <c r="I203" s="301" t="str">
        <f t="shared" si="48"/>
        <v>1</v>
      </c>
      <c r="J203" s="301" t="str">
        <f t="shared" si="48"/>
        <v xml:space="preserve"> </v>
      </c>
      <c r="K203" s="128" t="str">
        <f t="shared" si="41"/>
        <v>NU</v>
      </c>
      <c r="L203" s="306" t="str">
        <f>IF('FEN 2016'!$A878&lt;&gt;0,'FEN 2016'!E878, " ")</f>
        <v xml:space="preserve">Alimentarea cu apă și construcția sistemului de canalizare a s. Heciul Vechi, r. Sîngerei, com. Alexandreni (APEDUCT)                                                  </v>
      </c>
      <c r="M203" s="308"/>
      <c r="N203" s="308" t="s">
        <v>1344</v>
      </c>
      <c r="O203" s="308" t="s">
        <v>1344</v>
      </c>
      <c r="P203" s="306"/>
      <c r="Q203" s="128" t="str">
        <f>IF('FEN 2016'!$A878&lt;&gt;0,'FEN 2016'!F878, " ")</f>
        <v xml:space="preserve">Primaria comunei Alexandreni, r. Sîngerei </v>
      </c>
      <c r="R203" s="298" t="s">
        <v>1471</v>
      </c>
      <c r="S203" s="298" t="s">
        <v>1396</v>
      </c>
      <c r="T203" s="298" t="s">
        <v>1336</v>
      </c>
      <c r="U203" s="298" t="s">
        <v>1339</v>
      </c>
      <c r="V203" s="295">
        <f>IF('FEN 2016'!$A878&lt;&gt;0,'FEN 2016'!H878, " ")</f>
        <v>7271573</v>
      </c>
      <c r="W203" s="295">
        <f>IF('FEN 2016'!$A878&lt;&gt;0,'FEN 2016'!G878, " ")</f>
        <v>1090735.95</v>
      </c>
      <c r="X203" s="296">
        <f t="shared" si="42"/>
        <v>0.15</v>
      </c>
      <c r="Y203" s="295">
        <f>IF('FEN 2016'!$A878&lt;&gt;0,'FEN 2016'!I878, " ")</f>
        <v>6508176</v>
      </c>
      <c r="Z203" s="296">
        <f t="shared" si="43"/>
        <v>0.89501625026662046</v>
      </c>
      <c r="AA203" s="295">
        <f>IF('FEN 2016'!$A878&lt;&gt;0,'FEN 2016'!J878, " ")</f>
        <v>4850817.5999999996</v>
      </c>
      <c r="AB203" s="296">
        <f t="shared" si="44"/>
        <v>0.66709329604474843</v>
      </c>
      <c r="AC203" s="295">
        <f>IF('FEN 2016'!$A878&lt;&gt;0,'FEN 2016'!K878, " ")</f>
        <v>1657358.4000000004</v>
      </c>
      <c r="AD203" s="296">
        <f t="shared" si="45"/>
        <v>0.227922954221872</v>
      </c>
      <c r="AE203" s="295">
        <f>IF('FEN 2016'!$A878&lt;&gt;0,'FEN 2016'!L878, " ")</f>
        <v>763397</v>
      </c>
      <c r="AF203" s="296">
        <f t="shared" si="46"/>
        <v>0.10498374973337955</v>
      </c>
      <c r="AG203" s="296">
        <f t="shared" si="47"/>
        <v>0.81709329604474845</v>
      </c>
      <c r="AH203" s="314" t="s">
        <v>1343</v>
      </c>
      <c r="AI203" s="305"/>
      <c r="AJ203" s="305"/>
      <c r="AK203" s="305"/>
      <c r="AL203" s="305"/>
      <c r="AM203" s="305"/>
      <c r="AN203" s="305"/>
      <c r="AO203" s="305"/>
      <c r="AP203" s="128"/>
      <c r="AQ203" s="128"/>
      <c r="AR203" s="128"/>
      <c r="AS203" s="128"/>
      <c r="AT203" s="128"/>
      <c r="AU203" s="128"/>
      <c r="AV203" s="128"/>
      <c r="AW203" s="128"/>
      <c r="AX203" s="128"/>
      <c r="AY203" s="128"/>
    </row>
    <row r="204" spans="1:51" ht="13.15" customHeight="1">
      <c r="A204" s="128">
        <v>202</v>
      </c>
      <c r="B204" s="128">
        <f>IF('FEN 2016'!$A885&lt;&gt;0,'FEN 2016'!B885, " ")</f>
        <v>2015</v>
      </c>
      <c r="C204" s="128">
        <f>IF('FEN 2016'!$A885&lt;&gt;0,'FEN 2016'!C885, " ")</f>
        <v>2016</v>
      </c>
      <c r="D204" s="301" t="str">
        <f t="shared" si="48"/>
        <v xml:space="preserve"> </v>
      </c>
      <c r="E204" s="301" t="str">
        <f t="shared" si="48"/>
        <v xml:space="preserve"> </v>
      </c>
      <c r="F204" s="301" t="str">
        <f t="shared" si="48"/>
        <v xml:space="preserve"> </v>
      </c>
      <c r="G204" s="301" t="str">
        <f t="shared" si="48"/>
        <v xml:space="preserve"> </v>
      </c>
      <c r="H204" s="301" t="str">
        <f t="shared" si="48"/>
        <v>1</v>
      </c>
      <c r="I204" s="301" t="str">
        <f t="shared" si="48"/>
        <v>1</v>
      </c>
      <c r="J204" s="301" t="str">
        <f t="shared" si="48"/>
        <v xml:space="preserve"> </v>
      </c>
      <c r="K204" s="128" t="str">
        <f t="shared" si="41"/>
        <v>NU</v>
      </c>
      <c r="L204" s="306" t="str">
        <f>IF('FEN 2016'!$A885&lt;&gt;0,'FEN 2016'!E885, " ")</f>
        <v xml:space="preserve">Rețele secundare de conectare a gospodăriilor la traseul central cu apă din s. Căpriana, r. Strășeni </v>
      </c>
      <c r="M204" s="308"/>
      <c r="N204" s="308" t="s">
        <v>1344</v>
      </c>
      <c r="O204" s="306"/>
      <c r="P204" s="306"/>
      <c r="Q204" s="128" t="str">
        <f>IF('FEN 2016'!$A885&lt;&gt;0,'FEN 2016'!F885, " ")</f>
        <v>Primăria Căpriana, r. Strășeni</v>
      </c>
      <c r="R204" s="298" t="s">
        <v>1623</v>
      </c>
      <c r="S204" s="298" t="s">
        <v>1400</v>
      </c>
      <c r="T204" s="298" t="s">
        <v>1334</v>
      </c>
      <c r="U204" s="298" t="s">
        <v>1339</v>
      </c>
      <c r="V204" s="295">
        <f>IF('FEN 2016'!$A885&lt;&gt;0,'FEN 2016'!H885, " ")</f>
        <v>5079182</v>
      </c>
      <c r="W204" s="295">
        <f>IF('FEN 2016'!$A885&lt;&gt;0,'FEN 2016'!G885, " ")</f>
        <v>761877.3</v>
      </c>
      <c r="X204" s="296">
        <f t="shared" si="42"/>
        <v>0.15000000000000002</v>
      </c>
      <c r="Y204" s="295">
        <f>IF('FEN 2016'!$A885&lt;&gt;0,'FEN 2016'!I885, " ")</f>
        <v>4474593</v>
      </c>
      <c r="Z204" s="296">
        <f t="shared" si="43"/>
        <v>0.88096725023832578</v>
      </c>
      <c r="AA204" s="295">
        <f>IF('FEN 2016'!$A885&lt;&gt;0,'FEN 2016'!J885, " ")</f>
        <v>3649619.41</v>
      </c>
      <c r="AB204" s="296">
        <f t="shared" si="44"/>
        <v>0.7185447203900156</v>
      </c>
      <c r="AC204" s="295">
        <f>IF('FEN 2016'!$A885&lt;&gt;0,'FEN 2016'!K885, " ")</f>
        <v>824973.58999999985</v>
      </c>
      <c r="AD204" s="296">
        <f t="shared" si="45"/>
        <v>0.16242252984831018</v>
      </c>
      <c r="AE204" s="295">
        <f>IF('FEN 2016'!$A885&lt;&gt;0,'FEN 2016'!L885, " ")</f>
        <v>604589</v>
      </c>
      <c r="AF204" s="296">
        <f t="shared" si="46"/>
        <v>0.11903274976167422</v>
      </c>
      <c r="AG204" s="296">
        <f t="shared" si="47"/>
        <v>0.86854472039001551</v>
      </c>
      <c r="AH204" s="314" t="s">
        <v>1343</v>
      </c>
      <c r="AI204" s="305"/>
      <c r="AJ204" s="305"/>
      <c r="AK204" s="305"/>
      <c r="AL204" s="305"/>
      <c r="AM204" s="305"/>
      <c r="AN204" s="305"/>
      <c r="AO204" s="305"/>
      <c r="AP204" s="128"/>
      <c r="AQ204" s="128"/>
      <c r="AR204" s="128"/>
      <c r="AS204" s="128"/>
      <c r="AT204" s="128"/>
      <c r="AU204" s="128"/>
      <c r="AV204" s="128"/>
      <c r="AW204" s="128"/>
      <c r="AX204" s="128"/>
      <c r="AY204" s="128"/>
    </row>
    <row r="205" spans="1:51" ht="13.15" customHeight="1">
      <c r="A205" s="128">
        <v>203</v>
      </c>
      <c r="B205" s="128">
        <f>IF('FEN 2016'!$A890&lt;&gt;0,'FEN 2016'!B890, " ")</f>
        <v>2016</v>
      </c>
      <c r="C205" s="128">
        <f>IF('FEN 2016'!$A890&lt;&gt;0,'FEN 2016'!C890, " ")</f>
        <v>2016</v>
      </c>
      <c r="D205" s="301" t="str">
        <f t="shared" si="48"/>
        <v xml:space="preserve"> </v>
      </c>
      <c r="E205" s="301" t="str">
        <f t="shared" si="48"/>
        <v xml:space="preserve"> </v>
      </c>
      <c r="F205" s="301" t="str">
        <f t="shared" si="48"/>
        <v xml:space="preserve"> </v>
      </c>
      <c r="G205" s="301" t="str">
        <f t="shared" si="48"/>
        <v xml:space="preserve"> </v>
      </c>
      <c r="H205" s="301" t="str">
        <f t="shared" si="48"/>
        <v xml:space="preserve"> </v>
      </c>
      <c r="I205" s="301" t="str">
        <f t="shared" si="48"/>
        <v>1</v>
      </c>
      <c r="J205" s="301" t="str">
        <f t="shared" si="48"/>
        <v xml:space="preserve"> </v>
      </c>
      <c r="K205" s="128" t="str">
        <f t="shared" si="41"/>
        <v>NU</v>
      </c>
      <c r="L205" s="306" t="str">
        <f>IF('FEN 2016'!$A890&lt;&gt;0,'FEN 2016'!E890, " ")</f>
        <v>Rețele exterioare de canalizare și epurare  -</v>
      </c>
      <c r="M205" s="308"/>
      <c r="N205" s="308"/>
      <c r="O205" s="308" t="s">
        <v>1344</v>
      </c>
      <c r="P205" s="308" t="s">
        <v>1344</v>
      </c>
      <c r="Q205" s="128" t="str">
        <f>IF('FEN 2016'!$A890&lt;&gt;0,'FEN 2016'!F890, " ")</f>
        <v>Primăria Vatici, r. Orhei</v>
      </c>
      <c r="R205" s="298" t="s">
        <v>1501</v>
      </c>
      <c r="S205" s="298" t="s">
        <v>1393</v>
      </c>
      <c r="T205" s="298" t="s">
        <v>1334</v>
      </c>
      <c r="U205" s="298" t="s">
        <v>1339</v>
      </c>
      <c r="V205" s="295">
        <f>IF('FEN 2016'!$A890&lt;&gt;0,'FEN 2016'!H890, " ")</f>
        <v>3191534</v>
      </c>
      <c r="W205" s="295">
        <f>IF('FEN 2016'!$A890&lt;&gt;0,'FEN 2016'!G890, " ")</f>
        <v>478730.1</v>
      </c>
      <c r="X205" s="296">
        <f t="shared" si="42"/>
        <v>0.15</v>
      </c>
      <c r="Y205" s="295">
        <f>IF('FEN 2016'!$A890&lt;&gt;0,'FEN 2016'!I890, " ")</f>
        <v>2181105</v>
      </c>
      <c r="Z205" s="296">
        <f t="shared" si="43"/>
        <v>0.68340334146526405</v>
      </c>
      <c r="AA205" s="295">
        <f>IF('FEN 2016'!$A890&lt;&gt;0,'FEN 2016'!J890, " ")</f>
        <v>218110.5</v>
      </c>
      <c r="AB205" s="296">
        <f t="shared" si="44"/>
        <v>6.8340334146526405E-2</v>
      </c>
      <c r="AC205" s="295">
        <f>IF('FEN 2016'!$A890&lt;&gt;0,'FEN 2016'!K890, " ")</f>
        <v>1962994.5</v>
      </c>
      <c r="AD205" s="296">
        <f t="shared" si="45"/>
        <v>0.61506300731873764</v>
      </c>
      <c r="AE205" s="295">
        <f>IF('FEN 2016'!$A890&lt;&gt;0,'FEN 2016'!L890, " ")</f>
        <v>1010429</v>
      </c>
      <c r="AF205" s="296">
        <f t="shared" si="46"/>
        <v>0.31659665853473595</v>
      </c>
      <c r="AG205" s="296">
        <f t="shared" si="47"/>
        <v>0.2183403341465264</v>
      </c>
      <c r="AH205" s="314" t="s">
        <v>1343</v>
      </c>
      <c r="AI205" s="305"/>
      <c r="AJ205" s="305"/>
      <c r="AK205" s="305"/>
      <c r="AL205" s="305"/>
      <c r="AM205" s="305"/>
      <c r="AN205" s="305"/>
      <c r="AO205" s="305"/>
      <c r="AP205" s="128"/>
      <c r="AQ205" s="128"/>
      <c r="AR205" s="128"/>
      <c r="AS205" s="128"/>
      <c r="AT205" s="128"/>
      <c r="AU205" s="128"/>
      <c r="AV205" s="128"/>
      <c r="AW205" s="128"/>
      <c r="AX205" s="128"/>
      <c r="AY205" s="128"/>
    </row>
    <row r="206" spans="1:51" ht="13.15" customHeight="1">
      <c r="A206" s="128">
        <v>204</v>
      </c>
      <c r="B206" s="128">
        <f>IF('FEN 2016'!$A893&lt;&gt;0,'FEN 2016'!B893, " ")</f>
        <v>2013</v>
      </c>
      <c r="C206" s="128">
        <f>IF('FEN 2016'!$A893&lt;&gt;0,'FEN 2016'!C893, " ")</f>
        <v>2016</v>
      </c>
      <c r="D206" s="301" t="str">
        <f t="shared" si="48"/>
        <v xml:space="preserve"> </v>
      </c>
      <c r="E206" s="301" t="str">
        <f t="shared" si="48"/>
        <v xml:space="preserve"> </v>
      </c>
      <c r="F206" s="301" t="str">
        <f t="shared" si="48"/>
        <v>1</v>
      </c>
      <c r="G206" s="301" t="str">
        <f t="shared" si="48"/>
        <v>1</v>
      </c>
      <c r="H206" s="301" t="str">
        <f t="shared" si="48"/>
        <v>1</v>
      </c>
      <c r="I206" s="301" t="str">
        <f t="shared" si="48"/>
        <v>1</v>
      </c>
      <c r="J206" s="301" t="str">
        <f t="shared" si="48"/>
        <v xml:space="preserve"> </v>
      </c>
      <c r="K206" s="128" t="str">
        <f t="shared" si="41"/>
        <v>NU</v>
      </c>
      <c r="L206" s="306" t="str">
        <f>IF('FEN 2016'!$A893&lt;&gt;0,'FEN 2016'!E893, " ")</f>
        <v xml:space="preserve">Construcţia sistemului de alimenatre cu apă şi canalizare </v>
      </c>
      <c r="M206" s="308"/>
      <c r="N206" s="308"/>
      <c r="O206" s="308" t="s">
        <v>1344</v>
      </c>
      <c r="P206" s="306"/>
      <c r="Q206" s="128" t="str">
        <f>IF('FEN 2016'!$A893&lt;&gt;0,'FEN 2016'!F893, " ")</f>
        <v>Primăria Borogani,    r .  Leova</v>
      </c>
      <c r="R206" s="298" t="s">
        <v>1456</v>
      </c>
      <c r="S206" s="298" t="s">
        <v>1391</v>
      </c>
      <c r="T206" s="298" t="s">
        <v>1352</v>
      </c>
      <c r="U206" s="298"/>
      <c r="V206" s="295">
        <f>IF('FEN 2016'!$A893&lt;&gt;0,'FEN 2016'!H893, " ")</f>
        <v>11607352</v>
      </c>
      <c r="W206" s="295">
        <f>IF('FEN 2016'!$A893&lt;&gt;0,'FEN 2016'!G893, " ")</f>
        <v>1741102.8</v>
      </c>
      <c r="X206" s="296">
        <f t="shared" si="42"/>
        <v>0.15</v>
      </c>
      <c r="Y206" s="295">
        <f>IF('FEN 2016'!$A893&lt;&gt;0,'FEN 2016'!I893, " ")</f>
        <v>10014001</v>
      </c>
      <c r="Z206" s="296">
        <f t="shared" si="43"/>
        <v>0.8627291564863373</v>
      </c>
      <c r="AA206" s="295">
        <f>IF('FEN 2016'!$A893&lt;&gt;0,'FEN 2016'!J893, " ")</f>
        <v>8078019.6399999997</v>
      </c>
      <c r="AB206" s="296">
        <f t="shared" si="44"/>
        <v>0.69593992152559858</v>
      </c>
      <c r="AC206" s="295">
        <f>IF('FEN 2016'!$A893&lt;&gt;0,'FEN 2016'!K893, " ")</f>
        <v>1935981.3600000003</v>
      </c>
      <c r="AD206" s="296">
        <f t="shared" si="45"/>
        <v>0.16678923496073872</v>
      </c>
      <c r="AE206" s="295">
        <f>IF('FEN 2016'!$A893&lt;&gt;0,'FEN 2016'!L893, " ")</f>
        <v>1593351</v>
      </c>
      <c r="AF206" s="296">
        <f t="shared" si="46"/>
        <v>0.13727084351366273</v>
      </c>
      <c r="AG206" s="296">
        <f t="shared" si="47"/>
        <v>0.8459399215255986</v>
      </c>
      <c r="AH206" s="314" t="s">
        <v>1343</v>
      </c>
      <c r="AI206" s="305"/>
      <c r="AJ206" s="305"/>
      <c r="AK206" s="305"/>
      <c r="AL206" s="305"/>
      <c r="AM206" s="305"/>
      <c r="AN206" s="305"/>
      <c r="AO206" s="305"/>
      <c r="AP206" s="128"/>
      <c r="AQ206" s="128"/>
      <c r="AR206" s="128"/>
      <c r="AS206" s="128"/>
      <c r="AT206" s="128"/>
      <c r="AU206" s="128"/>
      <c r="AV206" s="128"/>
      <c r="AW206" s="128"/>
      <c r="AX206" s="128"/>
      <c r="AY206" s="128"/>
    </row>
    <row r="207" spans="1:51" ht="13.15" customHeight="1">
      <c r="A207" s="128">
        <v>205</v>
      </c>
      <c r="B207" s="128">
        <f>IF('FEN 2016'!$A901&lt;&gt;0,'FEN 2016'!B901, " ")</f>
        <v>2014</v>
      </c>
      <c r="C207" s="128">
        <f>IF('FEN 2016'!$A901&lt;&gt;0,'FEN 2016'!C901, " ")</f>
        <v>2016</v>
      </c>
      <c r="D207" s="301" t="str">
        <f t="shared" si="48"/>
        <v xml:space="preserve"> </v>
      </c>
      <c r="E207" s="301" t="str">
        <f t="shared" si="48"/>
        <v xml:space="preserve"> </v>
      </c>
      <c r="F207" s="301" t="str">
        <f t="shared" si="48"/>
        <v xml:space="preserve"> </v>
      </c>
      <c r="G207" s="301" t="str">
        <f t="shared" si="48"/>
        <v>1</v>
      </c>
      <c r="H207" s="301" t="str">
        <f t="shared" si="48"/>
        <v>1</v>
      </c>
      <c r="I207" s="301" t="str">
        <f t="shared" si="48"/>
        <v>1</v>
      </c>
      <c r="J207" s="301" t="str">
        <f t="shared" si="48"/>
        <v xml:space="preserve"> </v>
      </c>
      <c r="K207" s="128" t="str">
        <f t="shared" si="41"/>
        <v>NU</v>
      </c>
      <c r="L207" s="306" t="str">
        <f>IF('FEN 2016'!$A901&lt;&gt;0,'FEN 2016'!E901, " ")</f>
        <v xml:space="preserve">Reţele magistrale de canalizare în s. Drăgusenii Noi, r. Hînceşti                                                        </v>
      </c>
      <c r="M207" s="308"/>
      <c r="N207" s="308"/>
      <c r="O207" s="308" t="s">
        <v>1344</v>
      </c>
      <c r="P207" s="306"/>
      <c r="Q207" s="128" t="str">
        <f>IF('FEN 2016'!$A901&lt;&gt;0,'FEN 2016'!F901, " ")</f>
        <v>Primăria Drăgușenii Noi,                                                                                     r. Hîncești</v>
      </c>
      <c r="R207" s="298" t="s">
        <v>1563</v>
      </c>
      <c r="S207" s="298" t="s">
        <v>1337</v>
      </c>
      <c r="T207" s="298" t="s">
        <v>1334</v>
      </c>
      <c r="U207" s="298"/>
      <c r="V207" s="295">
        <f>IF('FEN 2016'!$A901&lt;&gt;0,'FEN 2016'!H901, " ")</f>
        <v>18666393</v>
      </c>
      <c r="W207" s="295">
        <f>IF('FEN 2016'!$A901&lt;&gt;0,'FEN 2016'!G901, " ")</f>
        <v>2799958.95</v>
      </c>
      <c r="X207" s="296">
        <f t="shared" si="42"/>
        <v>0.15000000000000002</v>
      </c>
      <c r="Y207" s="295">
        <f>IF('FEN 2016'!$A901&lt;&gt;0,'FEN 2016'!I901, " ")</f>
        <v>8499823</v>
      </c>
      <c r="Z207" s="296">
        <f t="shared" si="43"/>
        <v>0.45535433653411239</v>
      </c>
      <c r="AA207" s="295">
        <f>IF('FEN 2016'!$A901&lt;&gt;0,'FEN 2016'!J901, " ")</f>
        <v>5517142.4499999993</v>
      </c>
      <c r="AB207" s="296">
        <f t="shared" si="44"/>
        <v>0.29556553588044565</v>
      </c>
      <c r="AC207" s="295">
        <f>IF('FEN 2016'!$A901&lt;&gt;0,'FEN 2016'!K901, " ")</f>
        <v>2982680.5500000007</v>
      </c>
      <c r="AD207" s="296">
        <f t="shared" si="45"/>
        <v>0.15978880065366677</v>
      </c>
      <c r="AE207" s="295">
        <f>IF('FEN 2016'!$A901&lt;&gt;0,'FEN 2016'!L901, " ")</f>
        <v>10166570</v>
      </c>
      <c r="AF207" s="296">
        <f t="shared" si="46"/>
        <v>0.54464566346588761</v>
      </c>
      <c r="AG207" s="296">
        <f t="shared" si="47"/>
        <v>0.44556553588044567</v>
      </c>
      <c r="AH207" s="314" t="s">
        <v>1343</v>
      </c>
      <c r="AI207" s="305"/>
      <c r="AJ207" s="305"/>
      <c r="AK207" s="305"/>
      <c r="AL207" s="305"/>
      <c r="AM207" s="305"/>
      <c r="AN207" s="305"/>
      <c r="AO207" s="305"/>
      <c r="AP207" s="128"/>
      <c r="AQ207" s="128"/>
      <c r="AR207" s="128"/>
      <c r="AS207" s="128"/>
      <c r="AT207" s="128"/>
      <c r="AU207" s="128"/>
      <c r="AV207" s="128"/>
      <c r="AW207" s="128"/>
      <c r="AX207" s="128"/>
      <c r="AY207" s="128"/>
    </row>
    <row r="208" spans="1:51" ht="13.15" customHeight="1">
      <c r="A208" s="128">
        <v>206</v>
      </c>
      <c r="B208" s="128">
        <f>IF('FEN 2016'!$A911&lt;&gt;0,'FEN 2016'!B911, " ")</f>
        <v>2015</v>
      </c>
      <c r="C208" s="128">
        <f>IF('FEN 2016'!$A911&lt;&gt;0,'FEN 2016'!C911, " ")</f>
        <v>2016</v>
      </c>
      <c r="D208" s="301" t="str">
        <f t="shared" si="48"/>
        <v xml:space="preserve"> </v>
      </c>
      <c r="E208" s="301" t="str">
        <f t="shared" si="48"/>
        <v xml:space="preserve"> </v>
      </c>
      <c r="F208" s="301" t="str">
        <f t="shared" si="48"/>
        <v xml:space="preserve"> </v>
      </c>
      <c r="G208" s="301" t="str">
        <f t="shared" si="48"/>
        <v xml:space="preserve"> </v>
      </c>
      <c r="H208" s="301" t="str">
        <f t="shared" si="48"/>
        <v>1</v>
      </c>
      <c r="I208" s="301" t="str">
        <f t="shared" si="48"/>
        <v>1</v>
      </c>
      <c r="J208" s="301" t="str">
        <f t="shared" si="48"/>
        <v xml:space="preserve"> </v>
      </c>
      <c r="K208" s="128" t="str">
        <f t="shared" si="41"/>
        <v>NU</v>
      </c>
      <c r="L208" s="306" t="str">
        <f>IF('FEN 2016'!$A911&lt;&gt;0,'FEN 2016'!E911, " ")</f>
        <v xml:space="preserve">Alimentarea cu apă, evacuarea și epurarea apelor uzate din com. Sîngereii Noi, r. Sîngerei                                                                      </v>
      </c>
      <c r="M208" s="308"/>
      <c r="N208" s="308" t="s">
        <v>1344</v>
      </c>
      <c r="O208" s="308" t="s">
        <v>1344</v>
      </c>
      <c r="P208" s="308" t="s">
        <v>1344</v>
      </c>
      <c r="Q208" s="128" t="str">
        <f>IF('FEN 2016'!$A911&lt;&gt;0,'FEN 2016'!F911, " ")</f>
        <v xml:space="preserve">Primăria Sîngereii Noi, r Sîngerei </v>
      </c>
      <c r="R208" s="298" t="s">
        <v>1612</v>
      </c>
      <c r="S208" s="298" t="s">
        <v>1396</v>
      </c>
      <c r="T208" s="298" t="s">
        <v>1336</v>
      </c>
      <c r="U208" s="298" t="s">
        <v>1339</v>
      </c>
      <c r="V208" s="295">
        <f>IF('FEN 2016'!$A911&lt;&gt;0,'FEN 2016'!H911, " ")</f>
        <v>16794496</v>
      </c>
      <c r="W208" s="295">
        <f>IF('FEN 2016'!$A911&lt;&gt;0,'FEN 2016'!G911, " ")</f>
        <v>2519174.4</v>
      </c>
      <c r="X208" s="296">
        <f t="shared" si="42"/>
        <v>0.15</v>
      </c>
      <c r="Y208" s="295">
        <f>IF('FEN 2016'!$A911&lt;&gt;0,'FEN 2016'!I911, " ")</f>
        <v>5000000</v>
      </c>
      <c r="Z208" s="296">
        <f t="shared" si="43"/>
        <v>0.29771658524316535</v>
      </c>
      <c r="AA208" s="295">
        <f>IF('FEN 2016'!$A911&lt;&gt;0,'FEN 2016'!J911, " ")</f>
        <v>4294177.04</v>
      </c>
      <c r="AB208" s="296">
        <f t="shared" si="44"/>
        <v>0.25568954495568075</v>
      </c>
      <c r="AC208" s="295">
        <f>IF('FEN 2016'!$A911&lt;&gt;0,'FEN 2016'!K911, " ")</f>
        <v>705822.96</v>
      </c>
      <c r="AD208" s="296">
        <f t="shared" si="45"/>
        <v>4.2027040287484663E-2</v>
      </c>
      <c r="AE208" s="295">
        <f>IF('FEN 2016'!$A911&lt;&gt;0,'FEN 2016'!L911, " ")</f>
        <v>11794496</v>
      </c>
      <c r="AF208" s="296">
        <f t="shared" si="46"/>
        <v>0.70228341475683465</v>
      </c>
      <c r="AG208" s="296">
        <f t="shared" si="47"/>
        <v>0.40568954495568071</v>
      </c>
      <c r="AH208" s="314" t="s">
        <v>1343</v>
      </c>
      <c r="AI208" s="305"/>
      <c r="AJ208" s="305"/>
      <c r="AK208" s="305"/>
      <c r="AL208" s="305"/>
      <c r="AM208" s="305"/>
      <c r="AN208" s="305"/>
      <c r="AO208" s="305"/>
      <c r="AP208" s="128"/>
      <c r="AQ208" s="128"/>
      <c r="AR208" s="128"/>
      <c r="AS208" s="128"/>
      <c r="AT208" s="128"/>
      <c r="AU208" s="128"/>
      <c r="AV208" s="128"/>
      <c r="AW208" s="128"/>
      <c r="AX208" s="128"/>
      <c r="AY208" s="128"/>
    </row>
    <row r="209" spans="1:51" ht="13.15" customHeight="1">
      <c r="A209" s="128">
        <v>207</v>
      </c>
      <c r="B209" s="128">
        <f>IF('FEN 2016'!$A916&lt;&gt;0,'FEN 2016'!B916, " ")</f>
        <v>2015</v>
      </c>
      <c r="C209" s="128">
        <f>IF('FEN 2016'!$A916&lt;&gt;0,'FEN 2016'!C916, " ")</f>
        <v>2016</v>
      </c>
      <c r="D209" s="301" t="str">
        <f t="shared" si="48"/>
        <v xml:space="preserve"> </v>
      </c>
      <c r="E209" s="301" t="str">
        <f t="shared" si="48"/>
        <v xml:space="preserve"> </v>
      </c>
      <c r="F209" s="301" t="str">
        <f t="shared" si="48"/>
        <v xml:space="preserve"> </v>
      </c>
      <c r="G209" s="301" t="str">
        <f t="shared" si="48"/>
        <v xml:space="preserve"> </v>
      </c>
      <c r="H209" s="301" t="str">
        <f t="shared" si="48"/>
        <v>1</v>
      </c>
      <c r="I209" s="301" t="str">
        <f t="shared" si="48"/>
        <v>1</v>
      </c>
      <c r="J209" s="301" t="str">
        <f t="shared" si="48"/>
        <v xml:space="preserve"> </v>
      </c>
      <c r="K209" s="128" t="str">
        <f t="shared" si="41"/>
        <v>NU</v>
      </c>
      <c r="L209" s="306" t="str">
        <f>IF('FEN 2016'!$A916&lt;&gt;0,'FEN 2016'!E916, " ")</f>
        <v xml:space="preserve">Construcția sistemului de apeduct canalizare și epurare în s. Făleștii Noi                                    </v>
      </c>
      <c r="M209" s="308"/>
      <c r="N209" s="308" t="s">
        <v>1344</v>
      </c>
      <c r="O209" s="308" t="s">
        <v>1344</v>
      </c>
      <c r="P209" s="308" t="s">
        <v>1344</v>
      </c>
      <c r="Q209" s="128" t="str">
        <f>IF('FEN 2016'!$A916&lt;&gt;0,'FEN 2016'!F916, " ")</f>
        <v xml:space="preserve">Primăria Făleștii Noi, r. Fălești </v>
      </c>
      <c r="R209" s="298" t="s">
        <v>1387</v>
      </c>
      <c r="S209" s="298" t="s">
        <v>1387</v>
      </c>
      <c r="T209" s="298" t="s">
        <v>1336</v>
      </c>
      <c r="U209" s="298"/>
      <c r="V209" s="295">
        <f>IF('FEN 2016'!$A916&lt;&gt;0,'FEN 2016'!H916, " ")</f>
        <v>21931999</v>
      </c>
      <c r="W209" s="295">
        <f>IF('FEN 2016'!$A916&lt;&gt;0,'FEN 2016'!G916, " ")</f>
        <v>3289799.85</v>
      </c>
      <c r="X209" s="296">
        <f t="shared" si="42"/>
        <v>0.15</v>
      </c>
      <c r="Y209" s="295">
        <f>IF('FEN 2016'!$A916&lt;&gt;0,'FEN 2016'!I916, " ")</f>
        <v>6000000</v>
      </c>
      <c r="Z209" s="296">
        <f t="shared" si="43"/>
        <v>0.2735728740458177</v>
      </c>
      <c r="AA209" s="295">
        <f>IF('FEN 2016'!$A916&lt;&gt;0,'FEN 2016'!J916, " ")</f>
        <v>5096758.83</v>
      </c>
      <c r="AB209" s="296">
        <f t="shared" si="44"/>
        <v>0.23238916024024989</v>
      </c>
      <c r="AC209" s="295">
        <f>IF('FEN 2016'!$A916&lt;&gt;0,'FEN 2016'!K916, " ")</f>
        <v>903241.16999999993</v>
      </c>
      <c r="AD209" s="296">
        <f t="shared" si="45"/>
        <v>4.1183713805567831E-2</v>
      </c>
      <c r="AE209" s="295">
        <f>IF('FEN 2016'!$A916&lt;&gt;0,'FEN 2016'!L916, " ")</f>
        <v>15931999</v>
      </c>
      <c r="AF209" s="296">
        <f t="shared" si="46"/>
        <v>0.72642712595418224</v>
      </c>
      <c r="AG209" s="296">
        <f t="shared" si="47"/>
        <v>0.38238916024024988</v>
      </c>
      <c r="AH209" s="314" t="s">
        <v>1343</v>
      </c>
      <c r="AI209" s="305"/>
      <c r="AJ209" s="305"/>
      <c r="AK209" s="305"/>
      <c r="AL209" s="305"/>
      <c r="AM209" s="305"/>
      <c r="AN209" s="305"/>
      <c r="AO209" s="305"/>
      <c r="AP209" s="128"/>
      <c r="AQ209" s="128"/>
      <c r="AR209" s="128"/>
      <c r="AS209" s="128"/>
      <c r="AT209" s="128"/>
      <c r="AU209" s="128"/>
      <c r="AV209" s="128"/>
      <c r="AW209" s="128"/>
      <c r="AX209" s="128"/>
      <c r="AY209" s="128"/>
    </row>
    <row r="210" spans="1:51" ht="13.15" customHeight="1">
      <c r="A210" s="128">
        <v>208</v>
      </c>
      <c r="B210" s="128">
        <f>IF('FEN 2016'!$A921&lt;&gt;0,'FEN 2016'!B921, " ")</f>
        <v>2015</v>
      </c>
      <c r="C210" s="128">
        <f>IF('FEN 2016'!$A921&lt;&gt;0,'FEN 2016'!C921, " ")</f>
        <v>2016</v>
      </c>
      <c r="D210" s="301" t="str">
        <f t="shared" si="48"/>
        <v xml:space="preserve"> </v>
      </c>
      <c r="E210" s="301" t="str">
        <f t="shared" si="48"/>
        <v xml:space="preserve"> </v>
      </c>
      <c r="F210" s="301" t="str">
        <f t="shared" si="48"/>
        <v xml:space="preserve"> </v>
      </c>
      <c r="G210" s="301" t="str">
        <f t="shared" si="48"/>
        <v xml:space="preserve"> </v>
      </c>
      <c r="H210" s="301" t="str">
        <f t="shared" si="48"/>
        <v>1</v>
      </c>
      <c r="I210" s="301" t="str">
        <f t="shared" si="48"/>
        <v>1</v>
      </c>
      <c r="J210" s="301" t="str">
        <f t="shared" si="48"/>
        <v xml:space="preserve"> </v>
      </c>
      <c r="K210" s="128" t="str">
        <f t="shared" si="41"/>
        <v>NU</v>
      </c>
      <c r="L210" s="306" t="str">
        <f>IF('FEN 2016'!$A921&lt;&gt;0,'FEN 2016'!E921, " ")</f>
        <v xml:space="preserve">Rețele de apeduct, canalizare și epurare în satul Molovata                                            </v>
      </c>
      <c r="M210" s="308"/>
      <c r="N210" s="308" t="s">
        <v>1344</v>
      </c>
      <c r="O210" s="308" t="s">
        <v>1344</v>
      </c>
      <c r="P210" s="308" t="s">
        <v>1344</v>
      </c>
      <c r="Q210" s="128" t="str">
        <f>IF('FEN 2016'!$A921&lt;&gt;0,'FEN 2016'!F921, " ")</f>
        <v>Primăria Molovata, r. Dubăsari</v>
      </c>
      <c r="R210" s="298" t="s">
        <v>1442</v>
      </c>
      <c r="S210" s="298" t="s">
        <v>1385</v>
      </c>
      <c r="T210" s="298" t="s">
        <v>1334</v>
      </c>
      <c r="U210" s="298" t="s">
        <v>1339</v>
      </c>
      <c r="V210" s="295">
        <f>IF('FEN 2016'!$A921&lt;&gt;0,'FEN 2016'!H921, " ")</f>
        <v>26969823</v>
      </c>
      <c r="W210" s="295">
        <f>IF('FEN 2016'!$A921&lt;&gt;0,'FEN 2016'!G921, " ")</f>
        <v>4045473.45</v>
      </c>
      <c r="X210" s="296">
        <f t="shared" si="42"/>
        <v>0.15</v>
      </c>
      <c r="Y210" s="295">
        <f>IF('FEN 2016'!$A921&lt;&gt;0,'FEN 2016'!I921, " ")</f>
        <v>6000000</v>
      </c>
      <c r="Z210" s="296">
        <f t="shared" si="43"/>
        <v>0.22247087049848269</v>
      </c>
      <c r="AA210" s="295">
        <f>IF('FEN 2016'!$A921&lt;&gt;0,'FEN 2016'!J921, " ")</f>
        <v>5486486.8300000001</v>
      </c>
      <c r="AB210" s="296">
        <f t="shared" si="44"/>
        <v>0.20343058350809348</v>
      </c>
      <c r="AC210" s="295">
        <f>IF('FEN 2016'!$A921&lt;&gt;0,'FEN 2016'!K921, " ")</f>
        <v>513513.16999999993</v>
      </c>
      <c r="AD210" s="296">
        <f t="shared" si="45"/>
        <v>1.9040286990389219E-2</v>
      </c>
      <c r="AE210" s="295">
        <f>IF('FEN 2016'!$A921&lt;&gt;0,'FEN 2016'!L921, " ")</f>
        <v>20969823</v>
      </c>
      <c r="AF210" s="296">
        <f t="shared" si="46"/>
        <v>0.77752912950151731</v>
      </c>
      <c r="AG210" s="296">
        <f t="shared" si="47"/>
        <v>0.35343058350809353</v>
      </c>
      <c r="AH210" s="314" t="s">
        <v>1343</v>
      </c>
      <c r="AI210" s="305"/>
      <c r="AJ210" s="305"/>
      <c r="AK210" s="305"/>
      <c r="AL210" s="305"/>
      <c r="AM210" s="305"/>
      <c r="AN210" s="305"/>
      <c r="AO210" s="305"/>
      <c r="AP210" s="128"/>
      <c r="AQ210" s="128"/>
      <c r="AR210" s="128"/>
      <c r="AS210" s="128"/>
      <c r="AT210" s="128"/>
      <c r="AU210" s="128"/>
      <c r="AV210" s="128"/>
      <c r="AW210" s="128"/>
      <c r="AX210" s="128"/>
      <c r="AY210" s="128"/>
    </row>
    <row r="211" spans="1:51" ht="13.15" customHeight="1">
      <c r="A211" s="128">
        <v>209</v>
      </c>
      <c r="B211" s="128">
        <f>IF('FEN 2016'!$A926&lt;&gt;0,'FEN 2016'!B926, " ")</f>
        <v>2015</v>
      </c>
      <c r="C211" s="128">
        <f>IF('FEN 2016'!$A926&lt;&gt;0,'FEN 2016'!C926, " ")</f>
        <v>2016</v>
      </c>
      <c r="D211" s="301" t="str">
        <f t="shared" si="48"/>
        <v xml:space="preserve"> </v>
      </c>
      <c r="E211" s="301" t="str">
        <f t="shared" si="48"/>
        <v xml:space="preserve"> </v>
      </c>
      <c r="F211" s="301" t="str">
        <f t="shared" si="48"/>
        <v xml:space="preserve"> </v>
      </c>
      <c r="G211" s="301" t="str">
        <f t="shared" si="48"/>
        <v xml:space="preserve"> </v>
      </c>
      <c r="H211" s="301" t="str">
        <f t="shared" si="48"/>
        <v>1</v>
      </c>
      <c r="I211" s="301" t="str">
        <f t="shared" si="48"/>
        <v>1</v>
      </c>
      <c r="J211" s="301" t="str">
        <f t="shared" si="48"/>
        <v xml:space="preserve"> </v>
      </c>
      <c r="K211" s="128" t="str">
        <f t="shared" si="41"/>
        <v>NU</v>
      </c>
      <c r="L211" s="306" t="str">
        <f>IF('FEN 2016'!$A926&lt;&gt;0,'FEN 2016'!E926, " ")</f>
        <v xml:space="preserve">Reconstrucția și extinderea rețelelor de apeduct în s. Vasileuți                     </v>
      </c>
      <c r="M211" s="308"/>
      <c r="N211" s="308" t="s">
        <v>1344</v>
      </c>
      <c r="O211" s="306"/>
      <c r="P211" s="306"/>
      <c r="Q211" s="128" t="str">
        <f>IF('FEN 2016'!$A926&lt;&gt;0,'FEN 2016'!F926, " ")</f>
        <v>Primăria Vasileuți, r. Rîșcani</v>
      </c>
      <c r="R211" s="298" t="s">
        <v>1607</v>
      </c>
      <c r="S211" s="298" t="s">
        <v>1395</v>
      </c>
      <c r="T211" s="298" t="s">
        <v>1336</v>
      </c>
      <c r="U211" s="298"/>
      <c r="V211" s="295">
        <f>IF('FEN 2016'!$A926&lt;&gt;0,'FEN 2016'!H926, " ")</f>
        <v>4519998</v>
      </c>
      <c r="W211" s="295">
        <f>IF('FEN 2016'!$A926&lt;&gt;0,'FEN 2016'!G926, " ")</f>
        <v>677999.7</v>
      </c>
      <c r="X211" s="296">
        <f t="shared" si="42"/>
        <v>0.15</v>
      </c>
      <c r="Y211" s="295">
        <f>IF('FEN 2016'!$A926&lt;&gt;0,'FEN 2016'!I926, " ")</f>
        <v>3963283</v>
      </c>
      <c r="Z211" s="296">
        <f t="shared" si="43"/>
        <v>0.87683291010305753</v>
      </c>
      <c r="AA211" s="295">
        <f>IF('FEN 2016'!$A926&lt;&gt;0,'FEN 2016'!J926, " ")</f>
        <v>3639157.08</v>
      </c>
      <c r="AB211" s="296">
        <f t="shared" si="44"/>
        <v>0.8051236040369929</v>
      </c>
      <c r="AC211" s="295">
        <f>IF('FEN 2016'!$A926&lt;&gt;0,'FEN 2016'!K926, " ")</f>
        <v>324125.91999999993</v>
      </c>
      <c r="AD211" s="296">
        <f t="shared" si="45"/>
        <v>7.1709306066064613E-2</v>
      </c>
      <c r="AE211" s="295">
        <f>IF('FEN 2016'!$A926&lt;&gt;0,'FEN 2016'!L926, " ")</f>
        <v>556715</v>
      </c>
      <c r="AF211" s="296">
        <f t="shared" si="46"/>
        <v>0.12316708989694243</v>
      </c>
      <c r="AG211" s="296">
        <f t="shared" si="47"/>
        <v>0.95512360403699303</v>
      </c>
      <c r="AH211" s="314" t="s">
        <v>1343</v>
      </c>
      <c r="AI211" s="305"/>
      <c r="AJ211" s="305"/>
      <c r="AK211" s="305"/>
      <c r="AL211" s="305"/>
      <c r="AM211" s="305"/>
      <c r="AN211" s="305"/>
      <c r="AO211" s="305"/>
      <c r="AP211" s="128"/>
      <c r="AQ211" s="128"/>
      <c r="AR211" s="128"/>
      <c r="AS211" s="128"/>
      <c r="AT211" s="128"/>
      <c r="AU211" s="128"/>
      <c r="AV211" s="128"/>
      <c r="AW211" s="128"/>
      <c r="AX211" s="128"/>
      <c r="AY211" s="128"/>
    </row>
    <row r="212" spans="1:51" ht="13.15" customHeight="1">
      <c r="A212" s="128">
        <v>210</v>
      </c>
      <c r="B212" s="128">
        <f>IF('FEN 2016'!$A931&lt;&gt;0,'FEN 2016'!B931, " ")</f>
        <v>2014</v>
      </c>
      <c r="C212" s="128">
        <f>IF('FEN 2016'!$A931&lt;&gt;0,'FEN 2016'!C931, " ")</f>
        <v>2016</v>
      </c>
      <c r="D212" s="301" t="str">
        <f t="shared" si="48"/>
        <v xml:space="preserve"> </v>
      </c>
      <c r="E212" s="301" t="str">
        <f t="shared" si="48"/>
        <v xml:space="preserve"> </v>
      </c>
      <c r="F212" s="301" t="str">
        <f t="shared" si="48"/>
        <v xml:space="preserve"> </v>
      </c>
      <c r="G212" s="301" t="str">
        <f t="shared" si="48"/>
        <v>1</v>
      </c>
      <c r="H212" s="301" t="str">
        <f t="shared" si="48"/>
        <v>1</v>
      </c>
      <c r="I212" s="301" t="str">
        <f t="shared" si="48"/>
        <v>1</v>
      </c>
      <c r="J212" s="301" t="str">
        <f t="shared" si="48"/>
        <v xml:space="preserve"> </v>
      </c>
      <c r="K212" s="128" t="str">
        <f t="shared" si="41"/>
        <v>NU</v>
      </c>
      <c r="L212" s="306" t="str">
        <f>IF('FEN 2016'!$A931&lt;&gt;0,'FEN 2016'!E931, " ")</f>
        <v xml:space="preserve">Alimentarea cu apă , canalizare și epurare </v>
      </c>
      <c r="M212" s="308"/>
      <c r="N212" s="308" t="s">
        <v>1344</v>
      </c>
      <c r="O212" s="308" t="s">
        <v>1344</v>
      </c>
      <c r="P212" s="308" t="s">
        <v>1344</v>
      </c>
      <c r="Q212" s="128" t="str">
        <f>IF('FEN 2016'!$A931&lt;&gt;0,'FEN 2016'!F931, " ")</f>
        <v>Primăria Chetriș, r Fălești</v>
      </c>
      <c r="R212" s="298" t="s">
        <v>1555</v>
      </c>
      <c r="S212" s="298" t="s">
        <v>1387</v>
      </c>
      <c r="T212" s="298" t="s">
        <v>1336</v>
      </c>
      <c r="U212" s="298"/>
      <c r="V212" s="295">
        <f>IF('FEN 2016'!$A931&lt;&gt;0,'FEN 2016'!H931, " ")</f>
        <v>18083087</v>
      </c>
      <c r="W212" s="295">
        <f>IF('FEN 2016'!$A931&lt;&gt;0,'FEN 2016'!G931, " ")</f>
        <v>2712463.05</v>
      </c>
      <c r="X212" s="296">
        <f t="shared" si="42"/>
        <v>0.15</v>
      </c>
      <c r="Y212" s="295">
        <f>IF('FEN 2016'!$A931&lt;&gt;0,'FEN 2016'!I931, " ")</f>
        <v>10500000</v>
      </c>
      <c r="Z212" s="296">
        <f t="shared" si="43"/>
        <v>0.58065307101602726</v>
      </c>
      <c r="AA212" s="295">
        <f>IF('FEN 2016'!$A931&lt;&gt;0,'FEN 2016'!J931, " ")</f>
        <v>7827255.6799999997</v>
      </c>
      <c r="AB212" s="296">
        <f t="shared" si="44"/>
        <v>0.43284952840187074</v>
      </c>
      <c r="AC212" s="295">
        <f>IF('FEN 2016'!$A931&lt;&gt;0,'FEN 2016'!K931, " ")</f>
        <v>2672744.3200000003</v>
      </c>
      <c r="AD212" s="296">
        <f t="shared" si="45"/>
        <v>0.14780354261415654</v>
      </c>
      <c r="AE212" s="295">
        <f>IF('FEN 2016'!$A931&lt;&gt;0,'FEN 2016'!L931, " ")</f>
        <v>7583087</v>
      </c>
      <c r="AF212" s="296">
        <f t="shared" si="46"/>
        <v>0.41934692898397269</v>
      </c>
      <c r="AG212" s="296">
        <f t="shared" si="47"/>
        <v>0.58284952840187076</v>
      </c>
      <c r="AH212" s="314" t="s">
        <v>1343</v>
      </c>
      <c r="AI212" s="305"/>
      <c r="AJ212" s="305"/>
      <c r="AK212" s="305"/>
      <c r="AL212" s="305"/>
      <c r="AM212" s="305"/>
      <c r="AN212" s="305"/>
      <c r="AO212" s="305"/>
      <c r="AP212" s="128"/>
      <c r="AQ212" s="128"/>
      <c r="AR212" s="128"/>
      <c r="AS212" s="128"/>
      <c r="AT212" s="128"/>
      <c r="AU212" s="128"/>
      <c r="AV212" s="128"/>
      <c r="AW212" s="128"/>
      <c r="AX212" s="128"/>
      <c r="AY212" s="128"/>
    </row>
    <row r="213" spans="1:51" ht="13.15" customHeight="1">
      <c r="A213" s="128">
        <v>211</v>
      </c>
      <c r="B213" s="128">
        <f>IF('FEN 2016'!$A941&lt;&gt;0,'FEN 2016'!B941, " ")</f>
        <v>2014</v>
      </c>
      <c r="C213" s="128">
        <f>IF('FEN 2016'!$A941&lt;&gt;0,'FEN 2016'!C941, " ")</f>
        <v>2016</v>
      </c>
      <c r="D213" s="301" t="str">
        <f t="shared" ref="D213:J222" si="49">IF(AND($B213&gt;=D$2-$C213+$B213,$C213&lt;=D$2+$C213-$B213),"1"," ")</f>
        <v xml:space="preserve"> </v>
      </c>
      <c r="E213" s="301" t="str">
        <f t="shared" si="49"/>
        <v xml:space="preserve"> </v>
      </c>
      <c r="F213" s="301" t="str">
        <f t="shared" si="49"/>
        <v xml:space="preserve"> </v>
      </c>
      <c r="G213" s="301" t="str">
        <f t="shared" si="49"/>
        <v>1</v>
      </c>
      <c r="H213" s="301" t="str">
        <f t="shared" si="49"/>
        <v>1</v>
      </c>
      <c r="I213" s="301" t="str">
        <f t="shared" si="49"/>
        <v>1</v>
      </c>
      <c r="J213" s="301" t="str">
        <f t="shared" si="49"/>
        <v xml:space="preserve"> </v>
      </c>
      <c r="K213" s="128" t="str">
        <f t="shared" si="41"/>
        <v>NU</v>
      </c>
      <c r="L213" s="306" t="str">
        <f>IF('FEN 2016'!$A941&lt;&gt;0,'FEN 2016'!E941, " ")</f>
        <v xml:space="preserve">Apeductul în s. Nicoreni, r. Drochia </v>
      </c>
      <c r="M213" s="308"/>
      <c r="N213" s="308" t="s">
        <v>1344</v>
      </c>
      <c r="O213" s="306"/>
      <c r="P213" s="306"/>
      <c r="Q213" s="128" t="str">
        <f>IF('FEN 2016'!$A941&lt;&gt;0,'FEN 2016'!F941, " ")</f>
        <v xml:space="preserve">Primăria Nicoreni, r. Drochia </v>
      </c>
      <c r="R213" s="298" t="s">
        <v>1440</v>
      </c>
      <c r="S213" s="298" t="s">
        <v>1384</v>
      </c>
      <c r="T213" s="298" t="s">
        <v>1336</v>
      </c>
      <c r="U213" s="298"/>
      <c r="V213" s="295">
        <f>IF('FEN 2016'!$A941&lt;&gt;0,'FEN 2016'!H941, " ")</f>
        <v>5276848</v>
      </c>
      <c r="W213" s="295">
        <f>IF('FEN 2016'!$A941&lt;&gt;0,'FEN 2016'!G941, " ")</f>
        <v>791527.2</v>
      </c>
      <c r="X213" s="296">
        <f t="shared" si="42"/>
        <v>0.15</v>
      </c>
      <c r="Y213" s="295">
        <f>IF('FEN 2016'!$A941&lt;&gt;0,'FEN 2016'!I941, " ")</f>
        <v>2500000</v>
      </c>
      <c r="Z213" s="296">
        <f t="shared" si="43"/>
        <v>0.4737676734292896</v>
      </c>
      <c r="AA213" s="295">
        <f>IF('FEN 2016'!$A941&lt;&gt;0,'FEN 2016'!J941, " ")</f>
        <v>1597999.92</v>
      </c>
      <c r="AB213" s="296">
        <f t="shared" si="44"/>
        <v>0.30283228169543636</v>
      </c>
      <c r="AC213" s="295">
        <f>IF('FEN 2016'!$A941&lt;&gt;0,'FEN 2016'!K941, " ")</f>
        <v>902000.08000000007</v>
      </c>
      <c r="AD213" s="296">
        <f t="shared" si="45"/>
        <v>0.17093539173385325</v>
      </c>
      <c r="AE213" s="295">
        <f>IF('FEN 2016'!$A941&lt;&gt;0,'FEN 2016'!L941, " ")</f>
        <v>2776848</v>
      </c>
      <c r="AF213" s="296">
        <f t="shared" si="46"/>
        <v>0.5262323265707104</v>
      </c>
      <c r="AG213" s="296">
        <f t="shared" si="47"/>
        <v>0.45283228169543638</v>
      </c>
      <c r="AH213" s="314" t="s">
        <v>1343</v>
      </c>
      <c r="AI213" s="305"/>
      <c r="AJ213" s="305"/>
      <c r="AK213" s="305"/>
      <c r="AL213" s="305"/>
      <c r="AM213" s="305"/>
      <c r="AN213" s="305"/>
      <c r="AO213" s="305"/>
      <c r="AP213" s="128"/>
      <c r="AQ213" s="128"/>
      <c r="AR213" s="128"/>
      <c r="AS213" s="128"/>
      <c r="AT213" s="128"/>
      <c r="AU213" s="128"/>
      <c r="AV213" s="128"/>
      <c r="AW213" s="128"/>
      <c r="AX213" s="128"/>
      <c r="AY213" s="128"/>
    </row>
    <row r="214" spans="1:51" ht="13.15" customHeight="1">
      <c r="A214" s="128">
        <v>212</v>
      </c>
      <c r="B214" s="128">
        <f>IF('FEN 2016'!$A946&lt;&gt;0,'FEN 2016'!B946, " ")</f>
        <v>2015</v>
      </c>
      <c r="C214" s="128">
        <f>IF('FEN 2016'!$A946&lt;&gt;0,'FEN 2016'!C946, " ")</f>
        <v>2016</v>
      </c>
      <c r="D214" s="301" t="str">
        <f t="shared" si="49"/>
        <v xml:space="preserve"> </v>
      </c>
      <c r="E214" s="301" t="str">
        <f t="shared" si="49"/>
        <v xml:space="preserve"> </v>
      </c>
      <c r="F214" s="301" t="str">
        <f t="shared" si="49"/>
        <v xml:space="preserve"> </v>
      </c>
      <c r="G214" s="301" t="str">
        <f t="shared" si="49"/>
        <v xml:space="preserve"> </v>
      </c>
      <c r="H214" s="301" t="str">
        <f t="shared" si="49"/>
        <v>1</v>
      </c>
      <c r="I214" s="301" t="str">
        <f t="shared" si="49"/>
        <v>1</v>
      </c>
      <c r="J214" s="301" t="str">
        <f t="shared" si="49"/>
        <v xml:space="preserve"> </v>
      </c>
      <c r="K214" s="128" t="str">
        <f t="shared" si="41"/>
        <v>DA</v>
      </c>
      <c r="L214" s="306" t="str">
        <f>IF('FEN 2016'!$A946&lt;&gt;0,'FEN 2016'!E946, " ")</f>
        <v xml:space="preserve">Forarea fîntînii arteziene și reabilitarea rețelelor de apeduct din s. Todirești, com. Chetrosu                                                                                         </v>
      </c>
      <c r="M214" s="308" t="s">
        <v>1344</v>
      </c>
      <c r="N214" s="308" t="s">
        <v>1344</v>
      </c>
      <c r="O214" s="306"/>
      <c r="P214" s="306"/>
      <c r="Q214" s="128" t="str">
        <f>IF('FEN 2016'!$A946&lt;&gt;0,'FEN 2016'!F946, " ")</f>
        <v>Primăria Chetrosu,   r. Anenii Noi</v>
      </c>
      <c r="R214" s="298" t="s">
        <v>1417</v>
      </c>
      <c r="S214" s="298" t="s">
        <v>1365</v>
      </c>
      <c r="T214" s="298" t="s">
        <v>1334</v>
      </c>
      <c r="U214" s="298" t="s">
        <v>1339</v>
      </c>
      <c r="V214" s="295">
        <f>IF('FEN 2016'!$A946&lt;&gt;0,'FEN 2016'!H946, " ")</f>
        <v>1822421</v>
      </c>
      <c r="W214" s="295">
        <f>IF('FEN 2016'!$A946&lt;&gt;0,'FEN 2016'!G946, " ")</f>
        <v>273363.15000000002</v>
      </c>
      <c r="X214" s="296">
        <f t="shared" si="42"/>
        <v>0.15000000000000002</v>
      </c>
      <c r="Y214" s="295">
        <f>IF('FEN 2016'!$A946&lt;&gt;0,'FEN 2016'!I946, " ")</f>
        <v>2372452</v>
      </c>
      <c r="Z214" s="296">
        <f t="shared" si="43"/>
        <v>1.3018133570673296</v>
      </c>
      <c r="AA214" s="295">
        <f>IF('FEN 2016'!$A946&lt;&gt;0,'FEN 2016'!J946, " ")</f>
        <v>1762561.2</v>
      </c>
      <c r="AB214" s="296">
        <f t="shared" si="44"/>
        <v>0.9671536928075346</v>
      </c>
      <c r="AC214" s="295">
        <f>IF('FEN 2016'!$A946&lt;&gt;0,'FEN 2016'!K946, " ")</f>
        <v>609890.80000000005</v>
      </c>
      <c r="AD214" s="296">
        <f t="shared" si="45"/>
        <v>0.3346596642597951</v>
      </c>
      <c r="AE214" s="295">
        <f>IF('FEN 2016'!$A946&lt;&gt;0,'FEN 2016'!L946, " ")</f>
        <v>-550031</v>
      </c>
      <c r="AF214" s="296">
        <f t="shared" si="46"/>
        <v>-0.30181335706732965</v>
      </c>
      <c r="AG214" s="296">
        <f t="shared" si="47"/>
        <v>1.1171536928075347</v>
      </c>
      <c r="AH214" s="314" t="s">
        <v>1343</v>
      </c>
      <c r="AI214" s="305"/>
      <c r="AJ214" s="305"/>
      <c r="AK214" s="305"/>
      <c r="AL214" s="305"/>
      <c r="AM214" s="305"/>
      <c r="AN214" s="305"/>
      <c r="AO214" s="305"/>
      <c r="AP214" s="128"/>
      <c r="AQ214" s="128"/>
      <c r="AR214" s="128"/>
      <c r="AS214" s="128"/>
      <c r="AT214" s="128"/>
      <c r="AU214" s="128"/>
      <c r="AV214" s="128"/>
      <c r="AW214" s="128"/>
      <c r="AX214" s="128"/>
      <c r="AY214" s="128"/>
    </row>
    <row r="215" spans="1:51" ht="13.15" customHeight="1">
      <c r="A215" s="128">
        <v>213</v>
      </c>
      <c r="B215" s="128">
        <f>IF('FEN 2016'!$A951&lt;&gt;0,'FEN 2016'!B951, " ")</f>
        <v>2014</v>
      </c>
      <c r="C215" s="128">
        <f>IF('FEN 2016'!$A951&lt;&gt;0,'FEN 2016'!C951, " ")</f>
        <v>2016</v>
      </c>
      <c r="D215" s="301" t="str">
        <f t="shared" si="49"/>
        <v xml:space="preserve"> </v>
      </c>
      <c r="E215" s="301" t="str">
        <f t="shared" si="49"/>
        <v xml:space="preserve"> </v>
      </c>
      <c r="F215" s="301" t="str">
        <f t="shared" si="49"/>
        <v xml:space="preserve"> </v>
      </c>
      <c r="G215" s="301" t="str">
        <f t="shared" si="49"/>
        <v>1</v>
      </c>
      <c r="H215" s="301" t="str">
        <f t="shared" si="49"/>
        <v>1</v>
      </c>
      <c r="I215" s="301" t="str">
        <f t="shared" si="49"/>
        <v>1</v>
      </c>
      <c r="J215" s="301" t="str">
        <f t="shared" si="49"/>
        <v xml:space="preserve"> </v>
      </c>
      <c r="K215" s="128" t="str">
        <f t="shared" si="41"/>
        <v>NU</v>
      </c>
      <c r="L215" s="306" t="str">
        <f>IF('FEN 2016'!$A951&lt;&gt;0,'FEN 2016'!E951, " ")</f>
        <v xml:space="preserve">Construcția apeductului magistral de la punctul de racordare din orașul Ialoveni spre satele Sociteni, Dănceni, Suruceni, Nimoreni și Malcoci                                        </v>
      </c>
      <c r="M215" s="308"/>
      <c r="N215" s="308" t="s">
        <v>1344</v>
      </c>
      <c r="O215" s="306"/>
      <c r="P215" s="306"/>
      <c r="Q215" s="128" t="str">
        <f>IF('FEN 2016'!$A951&lt;&gt;0,'FEN 2016'!F951, " ")</f>
        <v xml:space="preserve">Primăria Nimoreni, r. Ialoveni </v>
      </c>
      <c r="R215" s="298" t="s">
        <v>1454</v>
      </c>
      <c r="S215" s="298" t="s">
        <v>1390</v>
      </c>
      <c r="T215" s="298" t="s">
        <v>1334</v>
      </c>
      <c r="U215" s="298"/>
      <c r="V215" s="295">
        <f>IF('FEN 2016'!$A951&lt;&gt;0,'FEN 2016'!H951, " ")</f>
        <v>25119899</v>
      </c>
      <c r="W215" s="295">
        <f>IF('FEN 2016'!$A951&lt;&gt;0,'FEN 2016'!G951, " ")</f>
        <v>3767984.85</v>
      </c>
      <c r="X215" s="296">
        <f t="shared" si="42"/>
        <v>0.15</v>
      </c>
      <c r="Y215" s="295">
        <f>IF('FEN 2016'!$A951&lt;&gt;0,'FEN 2016'!I951, " ")</f>
        <v>4500000</v>
      </c>
      <c r="Z215" s="296">
        <f t="shared" si="43"/>
        <v>0.17914084766025531</v>
      </c>
      <c r="AA215" s="295">
        <f>IF('FEN 2016'!$A951&lt;&gt;0,'FEN 2016'!J951, " ")</f>
        <v>1561445.79</v>
      </c>
      <c r="AB215" s="296">
        <f t="shared" si="44"/>
        <v>6.2159716088030448E-2</v>
      </c>
      <c r="AC215" s="295">
        <f>IF('FEN 2016'!$A951&lt;&gt;0,'FEN 2016'!K951, " ")</f>
        <v>2938554.21</v>
      </c>
      <c r="AD215" s="296">
        <f t="shared" si="45"/>
        <v>0.11698113157222487</v>
      </c>
      <c r="AE215" s="295">
        <f>IF('FEN 2016'!$A951&lt;&gt;0,'FEN 2016'!L951, " ")</f>
        <v>20619899</v>
      </c>
      <c r="AF215" s="296">
        <f t="shared" si="46"/>
        <v>0.82085915233974471</v>
      </c>
      <c r="AG215" s="296">
        <f t="shared" si="47"/>
        <v>0.21215971608803047</v>
      </c>
      <c r="AH215" s="314" t="s">
        <v>1343</v>
      </c>
      <c r="AI215" s="305"/>
      <c r="AJ215" s="305"/>
      <c r="AK215" s="305"/>
      <c r="AL215" s="305"/>
      <c r="AM215" s="305"/>
      <c r="AN215" s="305"/>
      <c r="AO215" s="305"/>
      <c r="AP215" s="128"/>
      <c r="AQ215" s="128"/>
      <c r="AR215" s="128"/>
      <c r="AS215" s="128"/>
      <c r="AT215" s="128"/>
      <c r="AU215" s="128"/>
      <c r="AV215" s="128"/>
      <c r="AW215" s="128"/>
      <c r="AX215" s="128"/>
      <c r="AY215" s="128"/>
    </row>
    <row r="216" spans="1:51" ht="13.15" customHeight="1">
      <c r="A216" s="128">
        <v>214</v>
      </c>
      <c r="B216" s="128">
        <f>IF('FEN 2016'!$A956&lt;&gt;0,'FEN 2016'!B956, " ")</f>
        <v>2014</v>
      </c>
      <c r="C216" s="128">
        <f>IF('FEN 2016'!$A956&lt;&gt;0,'FEN 2016'!C956, " ")</f>
        <v>2016</v>
      </c>
      <c r="D216" s="301" t="str">
        <f t="shared" si="49"/>
        <v xml:space="preserve"> </v>
      </c>
      <c r="E216" s="301" t="str">
        <f t="shared" si="49"/>
        <v xml:space="preserve"> </v>
      </c>
      <c r="F216" s="301" t="str">
        <f t="shared" si="49"/>
        <v xml:space="preserve"> </v>
      </c>
      <c r="G216" s="301" t="str">
        <f t="shared" si="49"/>
        <v>1</v>
      </c>
      <c r="H216" s="301" t="str">
        <f t="shared" si="49"/>
        <v>1</v>
      </c>
      <c r="I216" s="301" t="str">
        <f t="shared" si="49"/>
        <v>1</v>
      </c>
      <c r="J216" s="301" t="str">
        <f t="shared" si="49"/>
        <v xml:space="preserve"> </v>
      </c>
      <c r="K216" s="128" t="str">
        <f t="shared" si="41"/>
        <v>DA</v>
      </c>
      <c r="L216" s="306" t="str">
        <f>IF('FEN 2016'!$A956&lt;&gt;0,'FEN 2016'!E956, " ")</f>
        <v xml:space="preserve">Alimentarea cu apa potabila a com. Antonesti, r. Cantemir                                         </v>
      </c>
      <c r="M216" s="308"/>
      <c r="N216" s="308" t="s">
        <v>1344</v>
      </c>
      <c r="O216" s="306"/>
      <c r="P216" s="306"/>
      <c r="Q216" s="128" t="str">
        <f>IF('FEN 2016'!$A956&lt;&gt;0,'FEN 2016'!F956, " ")</f>
        <v>Primaria com. Antonesti, r. Cantemir</v>
      </c>
      <c r="R216" s="298" t="s">
        <v>1427</v>
      </c>
      <c r="S216" s="298" t="s">
        <v>1333</v>
      </c>
      <c r="T216" s="298" t="s">
        <v>1352</v>
      </c>
      <c r="U216" s="298"/>
      <c r="V216" s="295">
        <f>IF('FEN 2016'!$A956&lt;&gt;0,'FEN 2016'!H956, " ")</f>
        <v>5494458</v>
      </c>
      <c r="W216" s="295">
        <f>IF('FEN 2016'!$A956&lt;&gt;0,'FEN 2016'!G956, " ")</f>
        <v>824168.7</v>
      </c>
      <c r="X216" s="296">
        <f t="shared" si="42"/>
        <v>0.15</v>
      </c>
      <c r="Y216" s="295">
        <f>IF('FEN 2016'!$A956&lt;&gt;0,'FEN 2016'!I956, " ")</f>
        <v>5003143</v>
      </c>
      <c r="Z216" s="296">
        <f t="shared" si="43"/>
        <v>0.91057989705263009</v>
      </c>
      <c r="AA216" s="295">
        <f>IF('FEN 2016'!$A956&lt;&gt;0,'FEN 2016'!J956, " ")</f>
        <v>5072265.4099999992</v>
      </c>
      <c r="AB216" s="296">
        <f t="shared" si="44"/>
        <v>0.92316028441749831</v>
      </c>
      <c r="AC216" s="295">
        <f>IF('FEN 2016'!$A956&lt;&gt;0,'FEN 2016'!K956, " ")</f>
        <v>-69122.409999999218</v>
      </c>
      <c r="AD216" s="296">
        <f t="shared" si="45"/>
        <v>-1.258038736486824E-2</v>
      </c>
      <c r="AE216" s="295">
        <f>IF('FEN 2016'!$A956&lt;&gt;0,'FEN 2016'!L956, " ")</f>
        <v>491315</v>
      </c>
      <c r="AF216" s="296">
        <f t="shared" si="46"/>
        <v>8.9420102947369878E-2</v>
      </c>
      <c r="AG216" s="296">
        <f t="shared" si="47"/>
        <v>1.0731602844174983</v>
      </c>
      <c r="AH216" s="314" t="s">
        <v>1343</v>
      </c>
      <c r="AI216" s="305"/>
      <c r="AJ216" s="305"/>
      <c r="AK216" s="305"/>
      <c r="AL216" s="305"/>
      <c r="AM216" s="305"/>
      <c r="AN216" s="305"/>
      <c r="AO216" s="305"/>
      <c r="AP216" s="128"/>
      <c r="AQ216" s="128"/>
      <c r="AR216" s="128"/>
      <c r="AS216" s="128"/>
      <c r="AT216" s="128"/>
      <c r="AU216" s="128"/>
      <c r="AV216" s="128"/>
      <c r="AW216" s="128"/>
      <c r="AX216" s="128"/>
      <c r="AY216" s="128"/>
    </row>
    <row r="217" spans="1:51" ht="13.15" customHeight="1">
      <c r="A217" s="128">
        <v>215</v>
      </c>
      <c r="B217" s="128">
        <f>IF('FEN 2016'!$A962&lt;&gt;0,'FEN 2016'!B962, " ")</f>
        <v>2015</v>
      </c>
      <c r="C217" s="128">
        <f>IF('FEN 2016'!$A962&lt;&gt;0,'FEN 2016'!C962, " ")</f>
        <v>2016</v>
      </c>
      <c r="D217" s="301" t="str">
        <f t="shared" si="49"/>
        <v xml:space="preserve"> </v>
      </c>
      <c r="E217" s="301" t="str">
        <f t="shared" si="49"/>
        <v xml:space="preserve"> </v>
      </c>
      <c r="F217" s="301" t="str">
        <f t="shared" si="49"/>
        <v xml:space="preserve"> </v>
      </c>
      <c r="G217" s="301" t="str">
        <f t="shared" si="49"/>
        <v xml:space="preserve"> </v>
      </c>
      <c r="H217" s="301" t="str">
        <f t="shared" si="49"/>
        <v>1</v>
      </c>
      <c r="I217" s="301" t="str">
        <f t="shared" si="49"/>
        <v>1</v>
      </c>
      <c r="J217" s="301" t="str">
        <f t="shared" si="49"/>
        <v xml:space="preserve"> </v>
      </c>
      <c r="K217" s="128" t="str">
        <f t="shared" si="41"/>
        <v>NU</v>
      </c>
      <c r="L217" s="306" t="str">
        <f>IF('FEN 2016'!$A962&lt;&gt;0,'FEN 2016'!E962, " ")</f>
        <v xml:space="preserve">Construcţia sistemului de aprovizionare cu apă  în com. Botnăreşti                                                 </v>
      </c>
      <c r="M217" s="308"/>
      <c r="N217" s="308" t="s">
        <v>1344</v>
      </c>
      <c r="O217" s="306"/>
      <c r="P217" s="306"/>
      <c r="Q217" s="128" t="str">
        <f>IF('FEN 2016'!$A962&lt;&gt;0,'FEN 2016'!F962, " ")</f>
        <v>Primăria com. Botnăreşti, r. Anenii Noi</v>
      </c>
      <c r="R217" s="298" t="s">
        <v>1516</v>
      </c>
      <c r="S217" s="298" t="s">
        <v>1365</v>
      </c>
      <c r="T217" s="298" t="s">
        <v>1334</v>
      </c>
      <c r="U217" s="298" t="s">
        <v>1339</v>
      </c>
      <c r="V217" s="295">
        <f>IF('FEN 2016'!$A962&lt;&gt;0,'FEN 2016'!H962, " ")</f>
        <v>7021337</v>
      </c>
      <c r="W217" s="295">
        <f>IF('FEN 2016'!$A962&lt;&gt;0,'FEN 2016'!G962, " ")</f>
        <v>1053200.55</v>
      </c>
      <c r="X217" s="296">
        <f t="shared" si="42"/>
        <v>0.15</v>
      </c>
      <c r="Y217" s="295">
        <f>IF('FEN 2016'!$A962&lt;&gt;0,'FEN 2016'!I962, " ")</f>
        <v>4500000</v>
      </c>
      <c r="Z217" s="296">
        <f t="shared" si="43"/>
        <v>0.64090357719619495</v>
      </c>
      <c r="AA217" s="295">
        <f>IF('FEN 2016'!$A962&lt;&gt;0,'FEN 2016'!J962, " ")</f>
        <v>4500000</v>
      </c>
      <c r="AB217" s="296">
        <f t="shared" si="44"/>
        <v>0.64090357719619495</v>
      </c>
      <c r="AC217" s="295">
        <f>IF('FEN 2016'!$A962&lt;&gt;0,'FEN 2016'!K962, " ")</f>
        <v>0</v>
      </c>
      <c r="AD217" s="296">
        <f t="shared" si="45"/>
        <v>0</v>
      </c>
      <c r="AE217" s="295">
        <f>IF('FEN 2016'!$A962&lt;&gt;0,'FEN 2016'!L962, " ")</f>
        <v>2521337</v>
      </c>
      <c r="AF217" s="296">
        <f t="shared" si="46"/>
        <v>0.35909642280380505</v>
      </c>
      <c r="AG217" s="296">
        <f t="shared" si="47"/>
        <v>0.79090357719619497</v>
      </c>
      <c r="AH217" s="314" t="s">
        <v>1343</v>
      </c>
      <c r="AI217" s="305"/>
      <c r="AJ217" s="305"/>
      <c r="AK217" s="305"/>
      <c r="AL217" s="305"/>
      <c r="AM217" s="305"/>
      <c r="AN217" s="305"/>
      <c r="AO217" s="305"/>
      <c r="AP217" s="128"/>
      <c r="AQ217" s="128"/>
      <c r="AR217" s="128"/>
      <c r="AS217" s="128"/>
      <c r="AT217" s="128"/>
      <c r="AU217" s="128"/>
      <c r="AV217" s="128"/>
      <c r="AW217" s="128"/>
      <c r="AX217" s="128"/>
      <c r="AY217" s="128"/>
    </row>
    <row r="218" spans="1:51" ht="13.15" customHeight="1">
      <c r="A218" s="128">
        <v>216</v>
      </c>
      <c r="B218" s="128">
        <f>IF('FEN 2016'!$A967&lt;&gt;0,'FEN 2016'!B967, " ")</f>
        <v>2015</v>
      </c>
      <c r="C218" s="128">
        <f>IF('FEN 2016'!$A967&lt;&gt;0,'FEN 2016'!C967, " ")</f>
        <v>2016</v>
      </c>
      <c r="D218" s="301" t="str">
        <f t="shared" si="49"/>
        <v xml:space="preserve"> </v>
      </c>
      <c r="E218" s="301" t="str">
        <f t="shared" si="49"/>
        <v xml:space="preserve"> </v>
      </c>
      <c r="F218" s="301" t="str">
        <f t="shared" si="49"/>
        <v xml:space="preserve"> </v>
      </c>
      <c r="G218" s="301" t="str">
        <f t="shared" si="49"/>
        <v xml:space="preserve"> </v>
      </c>
      <c r="H218" s="301" t="str">
        <f t="shared" si="49"/>
        <v>1</v>
      </c>
      <c r="I218" s="301" t="str">
        <f t="shared" si="49"/>
        <v>1</v>
      </c>
      <c r="J218" s="301" t="str">
        <f t="shared" si="49"/>
        <v xml:space="preserve"> </v>
      </c>
      <c r="K218" s="128" t="str">
        <f t="shared" si="41"/>
        <v>NU</v>
      </c>
      <c r="L218" s="306" t="str">
        <f>IF('FEN 2016'!$A967&lt;&gt;0,'FEN 2016'!E967, " ")</f>
        <v xml:space="preserve">Aprovizionarea cu apă potabilă a s. Mincenii de Jos  și Mincenii de Sus - Etapa II  </v>
      </c>
      <c r="M218" s="308"/>
      <c r="N218" s="308" t="s">
        <v>1344</v>
      </c>
      <c r="O218" s="306"/>
      <c r="P218" s="306"/>
      <c r="Q218" s="128" t="str">
        <f>IF('FEN 2016'!$A967&lt;&gt;0,'FEN 2016'!F967, " ")</f>
        <v>Primăria Mincenii de Jos, r. Rezina</v>
      </c>
      <c r="R218" s="298" t="s">
        <v>1503</v>
      </c>
      <c r="S218" s="298" t="s">
        <v>1394</v>
      </c>
      <c r="T218" s="298" t="s">
        <v>1334</v>
      </c>
      <c r="U218" s="298" t="s">
        <v>1339</v>
      </c>
      <c r="V218" s="295">
        <f>IF('FEN 2016'!$A967&lt;&gt;0,'FEN 2016'!H967, " ")</f>
        <v>3909912</v>
      </c>
      <c r="W218" s="295">
        <f>IF('FEN 2016'!$A967&lt;&gt;0,'FEN 2016'!G967, " ")</f>
        <v>586486.80000000005</v>
      </c>
      <c r="X218" s="296">
        <f t="shared" si="42"/>
        <v>0.15000000000000002</v>
      </c>
      <c r="Y218" s="295">
        <f>IF('FEN 2016'!$A967&lt;&gt;0,'FEN 2016'!I967, " ")</f>
        <v>3607681</v>
      </c>
      <c r="Z218" s="296">
        <f t="shared" si="43"/>
        <v>0.92270132933938154</v>
      </c>
      <c r="AA218" s="295">
        <f>IF('FEN 2016'!$A967&lt;&gt;0,'FEN 2016'!J967, " ")</f>
        <v>2160768.1</v>
      </c>
      <c r="AB218" s="296">
        <f t="shared" si="44"/>
        <v>0.5526385504328486</v>
      </c>
      <c r="AC218" s="295">
        <f>IF('FEN 2016'!$A967&lt;&gt;0,'FEN 2016'!K967, " ")</f>
        <v>1446912.9</v>
      </c>
      <c r="AD218" s="296">
        <f t="shared" si="45"/>
        <v>0.37006277890653289</v>
      </c>
      <c r="AE218" s="295">
        <f>IF('FEN 2016'!$A967&lt;&gt;0,'FEN 2016'!L967, " ")</f>
        <v>302231</v>
      </c>
      <c r="AF218" s="296">
        <f t="shared" si="46"/>
        <v>7.7298670660618449E-2</v>
      </c>
      <c r="AG218" s="296">
        <f t="shared" si="47"/>
        <v>0.70263855043284873</v>
      </c>
      <c r="AH218" s="314" t="s">
        <v>1343</v>
      </c>
      <c r="AI218" s="305"/>
      <c r="AJ218" s="305"/>
      <c r="AK218" s="305"/>
      <c r="AL218" s="305"/>
      <c r="AM218" s="305"/>
      <c r="AN218" s="305"/>
      <c r="AO218" s="305"/>
      <c r="AP218" s="128"/>
      <c r="AQ218" s="128"/>
      <c r="AR218" s="128"/>
      <c r="AS218" s="128"/>
      <c r="AT218" s="128"/>
      <c r="AU218" s="128"/>
      <c r="AV218" s="128"/>
      <c r="AW218" s="128"/>
      <c r="AX218" s="128"/>
      <c r="AY218" s="128"/>
    </row>
    <row r="219" spans="1:51" ht="13.15" customHeight="1">
      <c r="A219" s="128">
        <v>217</v>
      </c>
      <c r="B219" s="128">
        <f>IF('FEN 2016'!$A972&lt;&gt;0,'FEN 2016'!B972, " ")</f>
        <v>2014</v>
      </c>
      <c r="C219" s="128">
        <f>IF('FEN 2016'!$A972&lt;&gt;0,'FEN 2016'!C972, " ")</f>
        <v>2016</v>
      </c>
      <c r="D219" s="301" t="str">
        <f t="shared" si="49"/>
        <v xml:space="preserve"> </v>
      </c>
      <c r="E219" s="301" t="str">
        <f t="shared" si="49"/>
        <v xml:space="preserve"> </v>
      </c>
      <c r="F219" s="301" t="str">
        <f t="shared" si="49"/>
        <v xml:space="preserve"> </v>
      </c>
      <c r="G219" s="301" t="str">
        <f t="shared" si="49"/>
        <v>1</v>
      </c>
      <c r="H219" s="301" t="str">
        <f t="shared" si="49"/>
        <v>1</v>
      </c>
      <c r="I219" s="301" t="str">
        <f t="shared" si="49"/>
        <v>1</v>
      </c>
      <c r="J219" s="301" t="str">
        <f t="shared" si="49"/>
        <v xml:space="preserve"> </v>
      </c>
      <c r="K219" s="128" t="str">
        <f t="shared" si="41"/>
        <v>NU</v>
      </c>
      <c r="L219" s="306" t="str">
        <f>IF('FEN 2016'!$A972&lt;&gt;0,'FEN 2016'!E972, " ")</f>
        <v xml:space="preserve">Extinderea reţelelor de canalizare şi reutilarea staţiei de pompare din comuna Pelivan, r. Orhei                                             </v>
      </c>
      <c r="M219" s="308"/>
      <c r="N219" s="308"/>
      <c r="O219" s="308" t="s">
        <v>1344</v>
      </c>
      <c r="P219" s="306"/>
      <c r="Q219" s="128" t="str">
        <f>IF('FEN 2016'!$A972&lt;&gt;0,'FEN 2016'!F972, " ")</f>
        <v>Primăria s. Pelivan, r. Orhei</v>
      </c>
      <c r="R219" s="298" t="s">
        <v>1464</v>
      </c>
      <c r="S219" s="298" t="s">
        <v>1393</v>
      </c>
      <c r="T219" s="298" t="s">
        <v>1334</v>
      </c>
      <c r="U219" s="298" t="s">
        <v>1339</v>
      </c>
      <c r="V219" s="295">
        <f>IF('FEN 2016'!$A972&lt;&gt;0,'FEN 2016'!H972, " ")</f>
        <v>8340189</v>
      </c>
      <c r="W219" s="295">
        <f>IF('FEN 2016'!$A972&lt;&gt;0,'FEN 2016'!G972, " ")</f>
        <v>1251028.3500000001</v>
      </c>
      <c r="X219" s="296">
        <f t="shared" si="42"/>
        <v>0.15000000000000002</v>
      </c>
      <c r="Y219" s="295">
        <f>IF('FEN 2016'!$A972&lt;&gt;0,'FEN 2016'!I972, " ")</f>
        <v>2000000</v>
      </c>
      <c r="Z219" s="296">
        <f t="shared" si="43"/>
        <v>0.2398027190990516</v>
      </c>
      <c r="AA219" s="295">
        <f>IF('FEN 2016'!$A972&lt;&gt;0,'FEN 2016'!J972, " ")</f>
        <v>1334068</v>
      </c>
      <c r="AB219" s="296">
        <f t="shared" si="44"/>
        <v>0.15995656693151677</v>
      </c>
      <c r="AC219" s="295">
        <f>IF('FEN 2016'!$A972&lt;&gt;0,'FEN 2016'!K972, " ")</f>
        <v>665932</v>
      </c>
      <c r="AD219" s="296">
        <f t="shared" si="45"/>
        <v>7.9846152167534809E-2</v>
      </c>
      <c r="AE219" s="295">
        <f>IF('FEN 2016'!$A972&lt;&gt;0,'FEN 2016'!L972, " ")</f>
        <v>6340189</v>
      </c>
      <c r="AF219" s="296">
        <f t="shared" si="46"/>
        <v>0.7601972809009484</v>
      </c>
      <c r="AG219" s="296">
        <f t="shared" si="47"/>
        <v>0.3099565669315168</v>
      </c>
      <c r="AH219" s="314" t="s">
        <v>1343</v>
      </c>
      <c r="AI219" s="305"/>
      <c r="AJ219" s="305"/>
      <c r="AK219" s="305"/>
      <c r="AL219" s="305"/>
      <c r="AM219" s="305"/>
      <c r="AN219" s="305"/>
      <c r="AO219" s="305"/>
      <c r="AP219" s="128"/>
      <c r="AQ219" s="128"/>
      <c r="AR219" s="128"/>
      <c r="AS219" s="128"/>
      <c r="AT219" s="128"/>
      <c r="AU219" s="128"/>
      <c r="AV219" s="128"/>
      <c r="AW219" s="128"/>
      <c r="AX219" s="128"/>
      <c r="AY219" s="128"/>
    </row>
    <row r="220" spans="1:51" ht="13.15" customHeight="1">
      <c r="A220" s="128">
        <v>218</v>
      </c>
      <c r="B220" s="128">
        <f>IF('FEN 2016'!$A976&lt;&gt;0,'FEN 2016'!B976, " ")</f>
        <v>2015</v>
      </c>
      <c r="C220" s="128">
        <f>IF('FEN 2016'!$A976&lt;&gt;0,'FEN 2016'!C976, " ")</f>
        <v>2016</v>
      </c>
      <c r="D220" s="301" t="str">
        <f t="shared" si="49"/>
        <v xml:space="preserve"> </v>
      </c>
      <c r="E220" s="301" t="str">
        <f t="shared" si="49"/>
        <v xml:space="preserve"> </v>
      </c>
      <c r="F220" s="301" t="str">
        <f t="shared" si="49"/>
        <v xml:space="preserve"> </v>
      </c>
      <c r="G220" s="301" t="str">
        <f t="shared" si="49"/>
        <v xml:space="preserve"> </v>
      </c>
      <c r="H220" s="301" t="str">
        <f t="shared" si="49"/>
        <v>1</v>
      </c>
      <c r="I220" s="301" t="str">
        <f t="shared" si="49"/>
        <v>1</v>
      </c>
      <c r="J220" s="301" t="str">
        <f t="shared" si="49"/>
        <v xml:space="preserve"> </v>
      </c>
      <c r="K220" s="128" t="str">
        <f t="shared" si="41"/>
        <v>NU</v>
      </c>
      <c r="L220" s="306" t="str">
        <f>IF('FEN 2016'!$A976&lt;&gt;0,'FEN 2016'!E976, " ")</f>
        <v xml:space="preserve">Construcţia sistemului de aprovizionare cu apă șI canalizare a satelor Baurci și Chircăieștii Noi din com.  Chircăieştii Noi                                                                                                   </v>
      </c>
      <c r="M220" s="308"/>
      <c r="N220" s="308" t="s">
        <v>1344</v>
      </c>
      <c r="O220" s="308" t="s">
        <v>1344</v>
      </c>
      <c r="P220" s="306"/>
      <c r="Q220" s="128" t="str">
        <f>IF('FEN 2016'!$A976&lt;&gt;0,'FEN 2016'!F976, " ")</f>
        <v>Primăria com. Chircăieştii Noi,   r. Căuşeni</v>
      </c>
      <c r="R220" s="298" t="s">
        <v>1529</v>
      </c>
      <c r="S220" s="298" t="s">
        <v>1377</v>
      </c>
      <c r="T220" s="298" t="s">
        <v>1352</v>
      </c>
      <c r="U220" s="298"/>
      <c r="V220" s="295">
        <f>IF('FEN 2016'!$A976&lt;&gt;0,'FEN 2016'!H976, " ")</f>
        <v>6360824</v>
      </c>
      <c r="W220" s="295">
        <f>IF('FEN 2016'!$A976&lt;&gt;0,'FEN 2016'!G976, " ")</f>
        <v>954123.6</v>
      </c>
      <c r="X220" s="296">
        <f t="shared" si="42"/>
        <v>0.15</v>
      </c>
      <c r="Y220" s="295">
        <f>IF('FEN 2016'!$A976&lt;&gt;0,'FEN 2016'!I976, " ")</f>
        <v>6000000</v>
      </c>
      <c r="Z220" s="296">
        <f t="shared" si="43"/>
        <v>0.9432740160708738</v>
      </c>
      <c r="AA220" s="295">
        <f>IF('FEN 2016'!$A976&lt;&gt;0,'FEN 2016'!J976, " ")</f>
        <v>4590177.8900000006</v>
      </c>
      <c r="AB220" s="296">
        <f t="shared" si="44"/>
        <v>0.72163258879667169</v>
      </c>
      <c r="AC220" s="295">
        <f>IF('FEN 2016'!$A976&lt;&gt;0,'FEN 2016'!K976, " ")</f>
        <v>1409822.1099999994</v>
      </c>
      <c r="AD220" s="296">
        <f t="shared" si="45"/>
        <v>0.22164142727420211</v>
      </c>
      <c r="AE220" s="295">
        <f>IF('FEN 2016'!$A976&lt;&gt;0,'FEN 2016'!L976, " ")</f>
        <v>360824</v>
      </c>
      <c r="AF220" s="296">
        <f t="shared" si="46"/>
        <v>5.6725983929126166E-2</v>
      </c>
      <c r="AG220" s="296">
        <f t="shared" si="47"/>
        <v>0.87163258879667171</v>
      </c>
      <c r="AH220" s="314" t="s">
        <v>1343</v>
      </c>
      <c r="AI220" s="305"/>
      <c r="AJ220" s="305"/>
      <c r="AK220" s="305"/>
      <c r="AL220" s="305"/>
      <c r="AM220" s="305"/>
      <c r="AN220" s="305"/>
      <c r="AO220" s="305"/>
      <c r="AP220" s="128"/>
      <c r="AQ220" s="128"/>
      <c r="AR220" s="128"/>
      <c r="AS220" s="128"/>
      <c r="AT220" s="128"/>
      <c r="AU220" s="128"/>
      <c r="AV220" s="128"/>
      <c r="AW220" s="128"/>
      <c r="AX220" s="128"/>
      <c r="AY220" s="128"/>
    </row>
    <row r="221" spans="1:51" ht="13.15" customHeight="1">
      <c r="A221" s="128">
        <v>219</v>
      </c>
      <c r="B221" s="128">
        <f>IF('FEN 2016'!$A981&lt;&gt;0,'FEN 2016'!B981, " ")</f>
        <v>2016</v>
      </c>
      <c r="C221" s="128">
        <f>IF('FEN 2016'!$A981&lt;&gt;0,'FEN 2016'!C981, " ")</f>
        <v>2016</v>
      </c>
      <c r="D221" s="301" t="str">
        <f t="shared" si="49"/>
        <v xml:space="preserve"> </v>
      </c>
      <c r="E221" s="301" t="str">
        <f t="shared" si="49"/>
        <v xml:space="preserve"> </v>
      </c>
      <c r="F221" s="301" t="str">
        <f t="shared" si="49"/>
        <v xml:space="preserve"> </v>
      </c>
      <c r="G221" s="301" t="str">
        <f t="shared" si="49"/>
        <v xml:space="preserve"> </v>
      </c>
      <c r="H221" s="301" t="str">
        <f t="shared" si="49"/>
        <v xml:space="preserve"> </v>
      </c>
      <c r="I221" s="301" t="str">
        <f t="shared" si="49"/>
        <v>1</v>
      </c>
      <c r="J221" s="301" t="str">
        <f t="shared" si="49"/>
        <v xml:space="preserve"> </v>
      </c>
      <c r="K221" s="128" t="str">
        <f t="shared" si="41"/>
        <v>NU</v>
      </c>
      <c r="L221" s="306" t="str">
        <f>IF('FEN 2016'!$A981&lt;&gt;0,'FEN 2016'!E981, " ")</f>
        <v xml:space="preserve">Rețele de canalizare </v>
      </c>
      <c r="M221" s="308"/>
      <c r="N221" s="308"/>
      <c r="O221" s="308" t="s">
        <v>1344</v>
      </c>
      <c r="P221" s="306"/>
      <c r="Q221" s="128" t="str">
        <f>IF('FEN 2016'!$A981&lt;&gt;0,'FEN 2016'!F981, " ")</f>
        <v>Primăria Cruzești, mun. Chișinău</v>
      </c>
      <c r="R221" s="298" t="s">
        <v>1584</v>
      </c>
      <c r="S221" s="298" t="s">
        <v>1405</v>
      </c>
      <c r="T221" s="298" t="s">
        <v>1340</v>
      </c>
      <c r="U221" s="298" t="s">
        <v>1339</v>
      </c>
      <c r="V221" s="295">
        <f>IF('FEN 2016'!$A981&lt;&gt;0,'FEN 2016'!H981, " ")</f>
        <v>7990786</v>
      </c>
      <c r="W221" s="295">
        <f>IF('FEN 2016'!$A981&lt;&gt;0,'FEN 2016'!G981, " ")</f>
        <v>1198617.8999999999</v>
      </c>
      <c r="X221" s="296">
        <f t="shared" si="42"/>
        <v>0.15</v>
      </c>
      <c r="Y221" s="295">
        <f>IF('FEN 2016'!$A981&lt;&gt;0,'FEN 2016'!I981, " ")</f>
        <v>2000000</v>
      </c>
      <c r="Z221" s="296">
        <f t="shared" si="43"/>
        <v>0.25028826951441324</v>
      </c>
      <c r="AA221" s="295">
        <f>IF('FEN 2016'!$A981&lt;&gt;0,'FEN 2016'!J981, " ")</f>
        <v>1647058.83</v>
      </c>
      <c r="AB221" s="296">
        <f t="shared" si="44"/>
        <v>0.20611975217456707</v>
      </c>
      <c r="AC221" s="295">
        <f>IF('FEN 2016'!$A981&lt;&gt;0,'FEN 2016'!K981, " ")</f>
        <v>352941.16999999993</v>
      </c>
      <c r="AD221" s="296">
        <f t="shared" si="45"/>
        <v>4.4168517339846156E-2</v>
      </c>
      <c r="AE221" s="295">
        <f>IF('FEN 2016'!$A981&lt;&gt;0,'FEN 2016'!L981, " ")</f>
        <v>5990786</v>
      </c>
      <c r="AF221" s="296">
        <f t="shared" si="46"/>
        <v>0.74971173048558681</v>
      </c>
      <c r="AG221" s="296">
        <f t="shared" si="47"/>
        <v>0.35611975217456704</v>
      </c>
      <c r="AH221" s="314" t="s">
        <v>1343</v>
      </c>
      <c r="AI221" s="305"/>
      <c r="AJ221" s="305"/>
      <c r="AK221" s="305"/>
      <c r="AL221" s="305"/>
      <c r="AM221" s="305"/>
      <c r="AN221" s="305"/>
      <c r="AO221" s="305"/>
      <c r="AP221" s="128"/>
      <c r="AQ221" s="128"/>
      <c r="AR221" s="128"/>
      <c r="AS221" s="128"/>
      <c r="AT221" s="128"/>
      <c r="AU221" s="128"/>
      <c r="AV221" s="128"/>
      <c r="AW221" s="128"/>
      <c r="AX221" s="128"/>
      <c r="AY221" s="128"/>
    </row>
    <row r="222" spans="1:51" ht="13.15" customHeight="1">
      <c r="A222" s="128">
        <v>220</v>
      </c>
      <c r="B222" s="128">
        <f>IF('FEN 2016'!$A984&lt;&gt;0,'FEN 2016'!B984, " ")</f>
        <v>2013</v>
      </c>
      <c r="C222" s="128">
        <f>IF('FEN 2016'!$A984&lt;&gt;0,'FEN 2016'!C984, " ")</f>
        <v>2016</v>
      </c>
      <c r="D222" s="301" t="str">
        <f t="shared" si="49"/>
        <v xml:space="preserve"> </v>
      </c>
      <c r="E222" s="301" t="str">
        <f t="shared" si="49"/>
        <v xml:space="preserve"> </v>
      </c>
      <c r="F222" s="301" t="str">
        <f t="shared" si="49"/>
        <v>1</v>
      </c>
      <c r="G222" s="301" t="str">
        <f t="shared" si="49"/>
        <v>1</v>
      </c>
      <c r="H222" s="301" t="str">
        <f t="shared" si="49"/>
        <v>1</v>
      </c>
      <c r="I222" s="301" t="str">
        <f t="shared" si="49"/>
        <v>1</v>
      </c>
      <c r="J222" s="301" t="str">
        <f t="shared" si="49"/>
        <v xml:space="preserve"> </v>
      </c>
      <c r="K222" s="128" t="str">
        <f t="shared" si="41"/>
        <v>NU</v>
      </c>
      <c r="L222" s="306" t="str">
        <f>IF('FEN 2016'!$A984&lt;&gt;0,'FEN 2016'!E984, " ")</f>
        <v xml:space="preserve">„Reţele de canalizare şi a staţiei de epurare din satul Ţînţăreni , r-nul Anenii Noi                                                  </v>
      </c>
      <c r="M222" s="308"/>
      <c r="N222" s="308"/>
      <c r="O222" s="308" t="s">
        <v>1344</v>
      </c>
      <c r="P222" s="308" t="s">
        <v>1344</v>
      </c>
      <c r="Q222" s="128" t="str">
        <f>IF('FEN 2016'!$A984&lt;&gt;0,'FEN 2016'!F984, " ")</f>
        <v>Primăria Ţînţăreni, r-l Anenii Noi</v>
      </c>
      <c r="R222" s="298" t="s">
        <v>1518</v>
      </c>
      <c r="S222" s="298" t="s">
        <v>1365</v>
      </c>
      <c r="T222" s="298" t="s">
        <v>1334</v>
      </c>
      <c r="U222" s="298" t="s">
        <v>1339</v>
      </c>
      <c r="V222" s="295">
        <f>IF('FEN 2016'!$A984&lt;&gt;0,'FEN 2016'!H984, " ")</f>
        <v>14807291</v>
      </c>
      <c r="W222" s="295">
        <f>IF('FEN 2016'!$A984&lt;&gt;0,'FEN 2016'!G984, " ")</f>
        <v>2221093.65</v>
      </c>
      <c r="X222" s="296">
        <f t="shared" si="42"/>
        <v>0.15</v>
      </c>
      <c r="Y222" s="295">
        <f>IF('FEN 2016'!$A984&lt;&gt;0,'FEN 2016'!I984, " ")</f>
        <v>5376903</v>
      </c>
      <c r="Z222" s="296">
        <f t="shared" si="43"/>
        <v>0.36312536844180343</v>
      </c>
      <c r="AA222" s="295">
        <f>IF('FEN 2016'!$A984&lt;&gt;0,'FEN 2016'!J984, " ")</f>
        <v>4288377.68</v>
      </c>
      <c r="AB222" s="296">
        <f t="shared" si="44"/>
        <v>0.28961257531846979</v>
      </c>
      <c r="AC222" s="295">
        <f>IF('FEN 2016'!$A984&lt;&gt;0,'FEN 2016'!K984, " ")</f>
        <v>1088525.3200000003</v>
      </c>
      <c r="AD222" s="296">
        <f t="shared" si="45"/>
        <v>7.3512793123333656E-2</v>
      </c>
      <c r="AE222" s="295">
        <f>IF('FEN 2016'!$A984&lt;&gt;0,'FEN 2016'!L984, " ")</f>
        <v>9430388</v>
      </c>
      <c r="AF222" s="296">
        <f t="shared" si="46"/>
        <v>0.63687463155819657</v>
      </c>
      <c r="AG222" s="296">
        <f t="shared" si="47"/>
        <v>0.43961257531846981</v>
      </c>
      <c r="AH222" s="314" t="s">
        <v>1343</v>
      </c>
      <c r="AI222" s="305"/>
      <c r="AJ222" s="305"/>
      <c r="AK222" s="305"/>
      <c r="AL222" s="305"/>
      <c r="AM222" s="305"/>
      <c r="AN222" s="305"/>
      <c r="AO222" s="305"/>
      <c r="AP222" s="128"/>
      <c r="AQ222" s="128"/>
      <c r="AR222" s="128"/>
      <c r="AS222" s="128"/>
      <c r="AT222" s="128"/>
      <c r="AU222" s="128"/>
      <c r="AV222" s="128"/>
      <c r="AW222" s="128"/>
      <c r="AX222" s="128"/>
      <c r="AY222" s="128"/>
    </row>
    <row r="223" spans="1:51" ht="13.15" customHeight="1">
      <c r="A223" s="128">
        <v>221</v>
      </c>
      <c r="B223" s="128">
        <f>IF('FEN 2016'!$A992&lt;&gt;0,'FEN 2016'!B992, " ")</f>
        <v>2015</v>
      </c>
      <c r="C223" s="128">
        <f>IF('FEN 2016'!$A992&lt;&gt;0,'FEN 2016'!C992, " ")</f>
        <v>2016</v>
      </c>
      <c r="D223" s="301" t="str">
        <f t="shared" ref="D223:J232" si="50">IF(AND($B223&gt;=D$2-$C223+$B223,$C223&lt;=D$2+$C223-$B223),"1"," ")</f>
        <v xml:space="preserve"> </v>
      </c>
      <c r="E223" s="301" t="str">
        <f t="shared" si="50"/>
        <v xml:space="preserve"> </v>
      </c>
      <c r="F223" s="301" t="str">
        <f t="shared" si="50"/>
        <v xml:space="preserve"> </v>
      </c>
      <c r="G223" s="301" t="str">
        <f t="shared" si="50"/>
        <v xml:space="preserve"> </v>
      </c>
      <c r="H223" s="301" t="str">
        <f t="shared" si="50"/>
        <v>1</v>
      </c>
      <c r="I223" s="301" t="str">
        <f t="shared" si="50"/>
        <v>1</v>
      </c>
      <c r="J223" s="301" t="str">
        <f t="shared" si="50"/>
        <v xml:space="preserve"> </v>
      </c>
      <c r="K223" s="128" t="str">
        <f t="shared" si="41"/>
        <v>NU</v>
      </c>
      <c r="L223" s="306" t="str">
        <f>IF('FEN 2016'!$A992&lt;&gt;0,'FEN 2016'!E992, " ")</f>
        <v xml:space="preserve">Reabilitarea unor sectoare a rețelelor exterioare de alimentare cu apă și forarea sondei arteziene din s.Mașcăuți, r.Criuleni                                                              </v>
      </c>
      <c r="M223" s="308" t="s">
        <v>1344</v>
      </c>
      <c r="N223" s="308" t="s">
        <v>1344</v>
      </c>
      <c r="O223" s="306"/>
      <c r="P223" s="306"/>
      <c r="Q223" s="128" t="str">
        <f>IF('FEN 2016'!$A992&lt;&gt;0,'FEN 2016'!F992, " ")</f>
        <v>Primăria Mașcăuți, r.Criuleni</v>
      </c>
      <c r="R223" s="298" t="s">
        <v>1543</v>
      </c>
      <c r="S223" s="298" t="s">
        <v>1381</v>
      </c>
      <c r="T223" s="298" t="s">
        <v>1352</v>
      </c>
      <c r="U223" s="298" t="s">
        <v>1339</v>
      </c>
      <c r="V223" s="295">
        <f>IF('FEN 2016'!$A992&lt;&gt;0,'FEN 2016'!H992, " ")</f>
        <v>3650850</v>
      </c>
      <c r="W223" s="295">
        <f>IF('FEN 2016'!$A992&lt;&gt;0,'FEN 2016'!G992, " ")</f>
        <v>547627.5</v>
      </c>
      <c r="X223" s="296">
        <f t="shared" si="42"/>
        <v>0.15</v>
      </c>
      <c r="Y223" s="295">
        <f>IF('FEN 2016'!$A992&lt;&gt;0,'FEN 2016'!I992, " ")</f>
        <v>3235070</v>
      </c>
      <c r="Z223" s="296">
        <f t="shared" si="43"/>
        <v>0.88611419258528834</v>
      </c>
      <c r="AA223" s="295">
        <f>IF('FEN 2016'!$A992&lt;&gt;0,'FEN 2016'!J992, " ")</f>
        <v>2304166.16</v>
      </c>
      <c r="AB223" s="296">
        <f t="shared" si="44"/>
        <v>0.63113142418888757</v>
      </c>
      <c r="AC223" s="295">
        <f>IF('FEN 2016'!$A992&lt;&gt;0,'FEN 2016'!K992, " ")</f>
        <v>930903.83999999985</v>
      </c>
      <c r="AD223" s="296">
        <f t="shared" si="45"/>
        <v>0.25498276839640077</v>
      </c>
      <c r="AE223" s="295">
        <f>IF('FEN 2016'!$A992&lt;&gt;0,'FEN 2016'!L992, " ")</f>
        <v>415780</v>
      </c>
      <c r="AF223" s="296">
        <f t="shared" si="46"/>
        <v>0.11388580741471165</v>
      </c>
      <c r="AG223" s="296">
        <f t="shared" si="47"/>
        <v>0.78113142418888759</v>
      </c>
      <c r="AH223" s="314" t="s">
        <v>1343</v>
      </c>
      <c r="AI223" s="305"/>
      <c r="AJ223" s="305"/>
      <c r="AK223" s="305"/>
      <c r="AL223" s="305"/>
      <c r="AM223" s="305"/>
      <c r="AN223" s="305"/>
      <c r="AO223" s="305"/>
      <c r="AP223" s="128"/>
      <c r="AQ223" s="128"/>
      <c r="AR223" s="128"/>
      <c r="AS223" s="128"/>
      <c r="AT223" s="128"/>
      <c r="AU223" s="128"/>
      <c r="AV223" s="128"/>
      <c r="AW223" s="128"/>
      <c r="AX223" s="128"/>
      <c r="AY223" s="128"/>
    </row>
    <row r="224" spans="1:51" ht="13.15" customHeight="1">
      <c r="A224" s="128">
        <v>222</v>
      </c>
      <c r="B224" s="128">
        <f>IF('FEN 2016'!$A996&lt;&gt;0,'FEN 2016'!B996, " ")</f>
        <v>2015</v>
      </c>
      <c r="C224" s="128">
        <f>IF('FEN 2016'!$A996&lt;&gt;0,'FEN 2016'!C996, " ")</f>
        <v>2016</v>
      </c>
      <c r="D224" s="301" t="str">
        <f t="shared" si="50"/>
        <v xml:space="preserve"> </v>
      </c>
      <c r="E224" s="301" t="str">
        <f t="shared" si="50"/>
        <v xml:space="preserve"> </v>
      </c>
      <c r="F224" s="301" t="str">
        <f t="shared" si="50"/>
        <v xml:space="preserve"> </v>
      </c>
      <c r="G224" s="301" t="str">
        <f t="shared" si="50"/>
        <v xml:space="preserve"> </v>
      </c>
      <c r="H224" s="301" t="str">
        <f t="shared" si="50"/>
        <v>1</v>
      </c>
      <c r="I224" s="301" t="str">
        <f t="shared" si="50"/>
        <v>1</v>
      </c>
      <c r="J224" s="301" t="str">
        <f t="shared" si="50"/>
        <v xml:space="preserve"> </v>
      </c>
      <c r="K224" s="128" t="str">
        <f t="shared" si="41"/>
        <v>NU</v>
      </c>
      <c r="L224" s="306" t="str">
        <f>IF('FEN 2016'!$A996&lt;&gt;0,'FEN 2016'!E996, " ")</f>
        <v xml:space="preserve">Alimentarea cu apă a satelor Alexeuca și Cotiujenii Mici </v>
      </c>
      <c r="M224" s="308"/>
      <c r="N224" s="308" t="s">
        <v>1344</v>
      </c>
      <c r="O224" s="306"/>
      <c r="P224" s="306"/>
      <c r="Q224" s="128" t="str">
        <f>IF('FEN 2016'!$A996&lt;&gt;0,'FEN 2016'!F996, " ")</f>
        <v>Primăria Cotiujenii Mici, r. Sîngerei</v>
      </c>
      <c r="R224" s="298" t="s">
        <v>1515</v>
      </c>
      <c r="S224" s="298" t="s">
        <v>1396</v>
      </c>
      <c r="T224" s="298" t="s">
        <v>1336</v>
      </c>
      <c r="U224" s="298" t="s">
        <v>1339</v>
      </c>
      <c r="V224" s="295">
        <f>IF('FEN 2016'!$A996&lt;&gt;0,'FEN 2016'!H996, " ")</f>
        <v>1613454</v>
      </c>
      <c r="W224" s="295">
        <f>IF('FEN 2016'!$A996&lt;&gt;0,'FEN 2016'!G996, " ")</f>
        <v>242018.1</v>
      </c>
      <c r="X224" s="296">
        <f t="shared" si="42"/>
        <v>0.15</v>
      </c>
      <c r="Y224" s="295">
        <f>IF('FEN 2016'!$A996&lt;&gt;0,'FEN 2016'!I996, " ")</f>
        <v>1441051</v>
      </c>
      <c r="Z224" s="296">
        <f t="shared" si="43"/>
        <v>0.89314662828937175</v>
      </c>
      <c r="AA224" s="295">
        <f>IF('FEN 2016'!$A996&lt;&gt;0,'FEN 2016'!J996, " ")</f>
        <v>544105.1</v>
      </c>
      <c r="AB224" s="296">
        <f t="shared" si="44"/>
        <v>0.33723000469799569</v>
      </c>
      <c r="AC224" s="295">
        <f>IF('FEN 2016'!$A996&lt;&gt;0,'FEN 2016'!K996, " ")</f>
        <v>896945.9</v>
      </c>
      <c r="AD224" s="296">
        <f t="shared" si="45"/>
        <v>0.55591662359137606</v>
      </c>
      <c r="AE224" s="295">
        <f>IF('FEN 2016'!$A996&lt;&gt;0,'FEN 2016'!L996, " ")</f>
        <v>172403</v>
      </c>
      <c r="AF224" s="296">
        <f t="shared" si="46"/>
        <v>0.10685337171062825</v>
      </c>
      <c r="AG224" s="296">
        <f t="shared" si="47"/>
        <v>0.48723000469799571</v>
      </c>
      <c r="AH224" s="314" t="s">
        <v>1343</v>
      </c>
      <c r="AI224" s="305"/>
      <c r="AJ224" s="305"/>
      <c r="AK224" s="305"/>
      <c r="AL224" s="305"/>
      <c r="AM224" s="305"/>
      <c r="AN224" s="305"/>
      <c r="AO224" s="305"/>
      <c r="AP224" s="128"/>
      <c r="AQ224" s="128"/>
      <c r="AR224" s="128"/>
      <c r="AS224" s="128"/>
      <c r="AT224" s="128"/>
      <c r="AU224" s="128"/>
      <c r="AV224" s="128"/>
      <c r="AW224" s="128"/>
      <c r="AX224" s="128"/>
      <c r="AY224" s="128"/>
    </row>
    <row r="225" spans="1:51" ht="13.15" customHeight="1">
      <c r="A225" s="128">
        <v>223</v>
      </c>
      <c r="B225" s="128">
        <f>IF('FEN 2016'!$A1000&lt;&gt;0,'FEN 2016'!B1000, " ")</f>
        <v>2014</v>
      </c>
      <c r="C225" s="128">
        <f>IF('FEN 2016'!$A1000&lt;&gt;0,'FEN 2016'!C1000, " ")</f>
        <v>2016</v>
      </c>
      <c r="D225" s="301" t="str">
        <f t="shared" si="50"/>
        <v xml:space="preserve"> </v>
      </c>
      <c r="E225" s="301" t="str">
        <f t="shared" si="50"/>
        <v xml:space="preserve"> </v>
      </c>
      <c r="F225" s="301" t="str">
        <f t="shared" si="50"/>
        <v xml:space="preserve"> </v>
      </c>
      <c r="G225" s="301" t="str">
        <f t="shared" si="50"/>
        <v>1</v>
      </c>
      <c r="H225" s="301" t="str">
        <f t="shared" si="50"/>
        <v>1</v>
      </c>
      <c r="I225" s="301" t="str">
        <f t="shared" si="50"/>
        <v>1</v>
      </c>
      <c r="J225" s="301" t="str">
        <f t="shared" si="50"/>
        <v xml:space="preserve"> </v>
      </c>
      <c r="K225" s="128" t="str">
        <f t="shared" si="41"/>
        <v>NU</v>
      </c>
      <c r="L225" s="306" t="str">
        <f>IF('FEN 2016'!$A1000&lt;&gt;0,'FEN 2016'!E1000, " ")</f>
        <v xml:space="preserve">Sistem de aprovizionare cu apă și canalizare a s. Solonceni                </v>
      </c>
      <c r="M225" s="308"/>
      <c r="N225" s="308" t="s">
        <v>1344</v>
      </c>
      <c r="O225" s="308" t="s">
        <v>1344</v>
      </c>
      <c r="P225" s="306"/>
      <c r="Q225" s="128" t="str">
        <f>IF('FEN 2016'!$A1000&lt;&gt;0,'FEN 2016'!F1000, " ")</f>
        <v>Primăria com. Solonceni, r. Rezina</v>
      </c>
      <c r="R225" s="298" t="s">
        <v>1467</v>
      </c>
      <c r="S225" s="298" t="s">
        <v>1394</v>
      </c>
      <c r="T225" s="298" t="s">
        <v>1334</v>
      </c>
      <c r="U225" s="298" t="s">
        <v>1339</v>
      </c>
      <c r="V225" s="295">
        <f>IF('FEN 2016'!$A1000&lt;&gt;0,'FEN 2016'!H1000, " ")</f>
        <v>18300000</v>
      </c>
      <c r="W225" s="295">
        <f>IF('FEN 2016'!$A1000&lt;&gt;0,'FEN 2016'!G1000, " ")</f>
        <v>2745000</v>
      </c>
      <c r="X225" s="296">
        <f t="shared" si="42"/>
        <v>0.15</v>
      </c>
      <c r="Y225" s="295">
        <f>IF('FEN 2016'!$A1000&lt;&gt;0,'FEN 2016'!I1000, " ")</f>
        <v>10500000</v>
      </c>
      <c r="Z225" s="296">
        <f t="shared" si="43"/>
        <v>0.57377049180327866</v>
      </c>
      <c r="AA225" s="295">
        <f>IF('FEN 2016'!$A1000&lt;&gt;0,'FEN 2016'!J1000, " ")</f>
        <v>5917353.75</v>
      </c>
      <c r="AB225" s="296">
        <f t="shared" si="44"/>
        <v>0.32335266393442624</v>
      </c>
      <c r="AC225" s="295">
        <f>IF('FEN 2016'!$A1000&lt;&gt;0,'FEN 2016'!K1000, " ")</f>
        <v>4582646.25</v>
      </c>
      <c r="AD225" s="296">
        <f t="shared" si="45"/>
        <v>0.25041782786885247</v>
      </c>
      <c r="AE225" s="295">
        <f>IF('FEN 2016'!$A1000&lt;&gt;0,'FEN 2016'!L1000, " ")</f>
        <v>7800000</v>
      </c>
      <c r="AF225" s="296">
        <f t="shared" si="46"/>
        <v>0.42622950819672129</v>
      </c>
      <c r="AG225" s="296">
        <f t="shared" si="47"/>
        <v>0.47335266393442621</v>
      </c>
      <c r="AH225" s="314" t="s">
        <v>1343</v>
      </c>
      <c r="AI225" s="305"/>
      <c r="AJ225" s="305"/>
      <c r="AK225" s="305"/>
      <c r="AL225" s="305"/>
      <c r="AM225" s="305"/>
      <c r="AN225" s="305"/>
      <c r="AO225" s="305"/>
      <c r="AP225" s="128"/>
      <c r="AQ225" s="128"/>
      <c r="AR225" s="128"/>
      <c r="AS225" s="128"/>
      <c r="AT225" s="128"/>
      <c r="AU225" s="128"/>
      <c r="AV225" s="128"/>
      <c r="AW225" s="128"/>
      <c r="AX225" s="128"/>
      <c r="AY225" s="128"/>
    </row>
    <row r="226" spans="1:51" ht="13.15" customHeight="1">
      <c r="A226" s="128">
        <v>224</v>
      </c>
      <c r="B226" s="128">
        <f>IF('FEN 2016'!$A1008&lt;&gt;0,'FEN 2016'!B1008, " ")</f>
        <v>2014</v>
      </c>
      <c r="C226" s="128">
        <f>IF('FEN 2016'!$A1008&lt;&gt;0,'FEN 2016'!C1008, " ")</f>
        <v>2016</v>
      </c>
      <c r="D226" s="301" t="str">
        <f t="shared" si="50"/>
        <v xml:space="preserve"> </v>
      </c>
      <c r="E226" s="301" t="str">
        <f t="shared" si="50"/>
        <v xml:space="preserve"> </v>
      </c>
      <c r="F226" s="301" t="str">
        <f t="shared" si="50"/>
        <v xml:space="preserve"> </v>
      </c>
      <c r="G226" s="301" t="str">
        <f t="shared" si="50"/>
        <v>1</v>
      </c>
      <c r="H226" s="301" t="str">
        <f t="shared" si="50"/>
        <v>1</v>
      </c>
      <c r="I226" s="301" t="str">
        <f t="shared" si="50"/>
        <v>1</v>
      </c>
      <c r="J226" s="301" t="str">
        <f t="shared" si="50"/>
        <v xml:space="preserve"> </v>
      </c>
      <c r="K226" s="128" t="str">
        <f t="shared" si="41"/>
        <v>NU</v>
      </c>
      <c r="L226" s="306" t="str">
        <f>IF('FEN 2016'!$A1008&lt;&gt;0,'FEN 2016'!E1008, " ")</f>
        <v xml:space="preserve">Extinderea apeductului și sistemului de canalizare în comuna Cneazevca                                                    </v>
      </c>
      <c r="M226" s="308"/>
      <c r="N226" s="308" t="s">
        <v>1344</v>
      </c>
      <c r="O226" s="308" t="s">
        <v>1344</v>
      </c>
      <c r="P226" s="306"/>
      <c r="Q226" s="128" t="str">
        <f>IF('FEN 2016'!$A1008&lt;&gt;0,'FEN 2016'!F1008, " ")</f>
        <v xml:space="preserve">Primăria Cneazevca,              r. Leova </v>
      </c>
      <c r="R226" s="298" t="s">
        <v>1457</v>
      </c>
      <c r="S226" s="298" t="s">
        <v>1391</v>
      </c>
      <c r="T226" s="298" t="s">
        <v>1352</v>
      </c>
      <c r="U226" s="298"/>
      <c r="V226" s="295">
        <f>IF('FEN 2016'!$A1008&lt;&gt;0,'FEN 2016'!H1008, " ")</f>
        <v>7093665</v>
      </c>
      <c r="W226" s="295">
        <f>IF('FEN 2016'!$A1008&lt;&gt;0,'FEN 2016'!G1008, " ")</f>
        <v>1064049.75</v>
      </c>
      <c r="X226" s="296">
        <f t="shared" si="42"/>
        <v>0.15</v>
      </c>
      <c r="Y226" s="295">
        <f>IF('FEN 2016'!$A1008&lt;&gt;0,'FEN 2016'!I1008, " ")</f>
        <v>6341406</v>
      </c>
      <c r="Z226" s="296">
        <f t="shared" si="43"/>
        <v>0.89395340772365206</v>
      </c>
      <c r="AA226" s="295">
        <f>IF('FEN 2016'!$A1008&lt;&gt;0,'FEN 2016'!J1008, " ")</f>
        <v>4098369.86</v>
      </c>
      <c r="AB226" s="296">
        <f t="shared" si="44"/>
        <v>0.57775069163824344</v>
      </c>
      <c r="AC226" s="295">
        <f>IF('FEN 2016'!$A1008&lt;&gt;0,'FEN 2016'!K1008, " ")</f>
        <v>2243036.14</v>
      </c>
      <c r="AD226" s="296">
        <f t="shared" si="45"/>
        <v>0.31620271608540862</v>
      </c>
      <c r="AE226" s="295">
        <f>IF('FEN 2016'!$A1008&lt;&gt;0,'FEN 2016'!L1008, " ")</f>
        <v>752259</v>
      </c>
      <c r="AF226" s="296">
        <f t="shared" si="46"/>
        <v>0.10604659227634798</v>
      </c>
      <c r="AG226" s="296">
        <f t="shared" si="47"/>
        <v>0.72775069163824335</v>
      </c>
      <c r="AH226" s="314" t="s">
        <v>1343</v>
      </c>
      <c r="AI226" s="305"/>
      <c r="AJ226" s="305"/>
      <c r="AK226" s="305"/>
      <c r="AL226" s="305"/>
      <c r="AM226" s="305"/>
      <c r="AN226" s="305"/>
      <c r="AO226" s="305"/>
      <c r="AP226" s="128"/>
      <c r="AQ226" s="128"/>
      <c r="AR226" s="128"/>
      <c r="AS226" s="128"/>
      <c r="AT226" s="128"/>
      <c r="AU226" s="128"/>
      <c r="AV226" s="128"/>
      <c r="AW226" s="128"/>
      <c r="AX226" s="128"/>
      <c r="AY226" s="128"/>
    </row>
    <row r="227" spans="1:51" ht="13.15" customHeight="1">
      <c r="A227" s="128">
        <v>225</v>
      </c>
      <c r="B227" s="128">
        <f>IF('FEN 2016'!$A1015&lt;&gt;0,'FEN 2016'!B1015, " ")</f>
        <v>2014</v>
      </c>
      <c r="C227" s="128">
        <f>IF('FEN 2016'!$A1015&lt;&gt;0,'FEN 2016'!C1015, " ")</f>
        <v>2016</v>
      </c>
      <c r="D227" s="301" t="str">
        <f t="shared" si="50"/>
        <v xml:space="preserve"> </v>
      </c>
      <c r="E227" s="301" t="str">
        <f t="shared" si="50"/>
        <v xml:space="preserve"> </v>
      </c>
      <c r="F227" s="301" t="str">
        <f t="shared" si="50"/>
        <v xml:space="preserve"> </v>
      </c>
      <c r="G227" s="301" t="str">
        <f t="shared" si="50"/>
        <v>1</v>
      </c>
      <c r="H227" s="301" t="str">
        <f t="shared" si="50"/>
        <v>1</v>
      </c>
      <c r="I227" s="301" t="str">
        <f t="shared" si="50"/>
        <v>1</v>
      </c>
      <c r="J227" s="301" t="str">
        <f t="shared" si="50"/>
        <v xml:space="preserve"> </v>
      </c>
      <c r="K227" s="128" t="str">
        <f t="shared" si="41"/>
        <v>NU</v>
      </c>
      <c r="L227" s="306" t="str">
        <f>IF('FEN 2016'!$A1015&lt;&gt;0,'FEN 2016'!E1015, " ")</f>
        <v xml:space="preserve">Construcția rețelelor de canalizare și a stației de epurare din s. Zubrești -                                                                             </v>
      </c>
      <c r="M227" s="308"/>
      <c r="N227" s="308"/>
      <c r="O227" s="308" t="s">
        <v>1344</v>
      </c>
      <c r="P227" s="308" t="s">
        <v>1344</v>
      </c>
      <c r="Q227" s="128" t="str">
        <f>IF('FEN 2016'!$A1015&lt;&gt;0,'FEN 2016'!F1015, " ")</f>
        <v>Primăria Zubrești,              r . Strășeni</v>
      </c>
      <c r="R227" s="298" t="s">
        <v>1624</v>
      </c>
      <c r="S227" s="298" t="s">
        <v>1400</v>
      </c>
      <c r="T227" s="298" t="s">
        <v>1334</v>
      </c>
      <c r="U227" s="298" t="s">
        <v>1339</v>
      </c>
      <c r="V227" s="295">
        <f>IF('FEN 2016'!$A1015&lt;&gt;0,'FEN 2016'!H1015, " ")</f>
        <v>15265152</v>
      </c>
      <c r="W227" s="295">
        <f>IF('FEN 2016'!$A1015&lt;&gt;0,'FEN 2016'!G1015, " ")</f>
        <v>2289772.7999999998</v>
      </c>
      <c r="X227" s="296">
        <f t="shared" si="42"/>
        <v>0.15</v>
      </c>
      <c r="Y227" s="295">
        <f>IF('FEN 2016'!$A1015&lt;&gt;0,'FEN 2016'!I1015, " ")</f>
        <v>7200000</v>
      </c>
      <c r="Z227" s="296">
        <f t="shared" si="43"/>
        <v>0.47166251603652554</v>
      </c>
      <c r="AA227" s="295">
        <f>IF('FEN 2016'!$A1015&lt;&gt;0,'FEN 2016'!J1015, " ")</f>
        <v>3730980.2199999997</v>
      </c>
      <c r="AB227" s="296">
        <f t="shared" si="44"/>
        <v>0.24441159970107076</v>
      </c>
      <c r="AC227" s="295">
        <f>IF('FEN 2016'!$A1015&lt;&gt;0,'FEN 2016'!K1015, " ")</f>
        <v>3469019.7800000003</v>
      </c>
      <c r="AD227" s="296">
        <f t="shared" si="45"/>
        <v>0.22725091633545477</v>
      </c>
      <c r="AE227" s="295">
        <f>IF('FEN 2016'!$A1015&lt;&gt;0,'FEN 2016'!L1015, " ")</f>
        <v>8065152</v>
      </c>
      <c r="AF227" s="296">
        <f t="shared" si="46"/>
        <v>0.52833748396347446</v>
      </c>
      <c r="AG227" s="296">
        <f t="shared" si="47"/>
        <v>0.39441159970107076</v>
      </c>
      <c r="AH227" s="314" t="s">
        <v>1343</v>
      </c>
      <c r="AI227" s="305"/>
      <c r="AJ227" s="305"/>
      <c r="AK227" s="305"/>
      <c r="AL227" s="305"/>
      <c r="AM227" s="305"/>
      <c r="AN227" s="305"/>
      <c r="AO227" s="305"/>
      <c r="AP227" s="128"/>
      <c r="AQ227" s="128"/>
      <c r="AR227" s="128"/>
      <c r="AS227" s="128"/>
      <c r="AT227" s="128"/>
      <c r="AU227" s="128"/>
      <c r="AV227" s="128"/>
      <c r="AW227" s="128"/>
      <c r="AX227" s="128"/>
      <c r="AY227" s="128"/>
    </row>
    <row r="228" spans="1:51" ht="13.15" customHeight="1">
      <c r="A228" s="128">
        <v>226</v>
      </c>
      <c r="B228" s="128">
        <f>IF('FEN 2016'!$A1021&lt;&gt;0,'FEN 2016'!B1021, " ")</f>
        <v>2015</v>
      </c>
      <c r="C228" s="128">
        <f>IF('FEN 2016'!$A1021&lt;&gt;0,'FEN 2016'!C1021, " ")</f>
        <v>2016</v>
      </c>
      <c r="D228" s="301" t="str">
        <f t="shared" si="50"/>
        <v xml:space="preserve"> </v>
      </c>
      <c r="E228" s="301" t="str">
        <f t="shared" si="50"/>
        <v xml:space="preserve"> </v>
      </c>
      <c r="F228" s="301" t="str">
        <f t="shared" si="50"/>
        <v xml:space="preserve"> </v>
      </c>
      <c r="G228" s="301" t="str">
        <f t="shared" si="50"/>
        <v xml:space="preserve"> </v>
      </c>
      <c r="H228" s="301" t="str">
        <f t="shared" si="50"/>
        <v>1</v>
      </c>
      <c r="I228" s="301" t="str">
        <f t="shared" si="50"/>
        <v>1</v>
      </c>
      <c r="J228" s="301" t="str">
        <f t="shared" si="50"/>
        <v xml:space="preserve"> </v>
      </c>
      <c r="K228" s="128" t="str">
        <f t="shared" si="41"/>
        <v>NU</v>
      </c>
      <c r="L228" s="306" t="str">
        <f>IF('FEN 2016'!$A1021&lt;&gt;0,'FEN 2016'!E1021, " ")</f>
        <v xml:space="preserve">Construcţia reţelelor de canalizare în s. Floreni, r.Anenii Noi                                   </v>
      </c>
      <c r="M228" s="308"/>
      <c r="N228" s="308"/>
      <c r="O228" s="308" t="s">
        <v>1344</v>
      </c>
      <c r="P228" s="306"/>
      <c r="Q228" s="128" t="str">
        <f>IF('FEN 2016'!$A1021&lt;&gt;0,'FEN 2016'!F1021, " ")</f>
        <v>Primăria s. Floreni, r. Anenii Noi</v>
      </c>
      <c r="R228" s="298" t="s">
        <v>1411</v>
      </c>
      <c r="S228" s="298" t="s">
        <v>1365</v>
      </c>
      <c r="T228" s="298" t="s">
        <v>1334</v>
      </c>
      <c r="U228" s="298" t="s">
        <v>1339</v>
      </c>
      <c r="V228" s="295">
        <f>IF('FEN 2016'!$A1021&lt;&gt;0,'FEN 2016'!H1021, " ")</f>
        <v>6012642</v>
      </c>
      <c r="W228" s="295">
        <f>IF('FEN 2016'!$A1021&lt;&gt;0,'FEN 2016'!G1021, " ")</f>
        <v>901896.3</v>
      </c>
      <c r="X228" s="296">
        <f t="shared" si="42"/>
        <v>0.15</v>
      </c>
      <c r="Y228" s="295">
        <f>IF('FEN 2016'!$A1021&lt;&gt;0,'FEN 2016'!I1021, " ")</f>
        <v>4500000</v>
      </c>
      <c r="Z228" s="296">
        <f t="shared" si="43"/>
        <v>0.74842307258606122</v>
      </c>
      <c r="AA228" s="295">
        <f>IF('FEN 2016'!$A1021&lt;&gt;0,'FEN 2016'!J1021, " ")</f>
        <v>0</v>
      </c>
      <c r="AB228" s="296">
        <f t="shared" si="44"/>
        <v>0</v>
      </c>
      <c r="AC228" s="295">
        <f>IF('FEN 2016'!$A1021&lt;&gt;0,'FEN 2016'!K1021, " ")</f>
        <v>4500000</v>
      </c>
      <c r="AD228" s="296">
        <f t="shared" si="45"/>
        <v>0.74842307258606122</v>
      </c>
      <c r="AE228" s="295">
        <f>IF('FEN 2016'!$A1021&lt;&gt;0,'FEN 2016'!L1021, " ")</f>
        <v>1512642</v>
      </c>
      <c r="AF228" s="296">
        <f t="shared" si="46"/>
        <v>0.25157692741393883</v>
      </c>
      <c r="AG228" s="296">
        <f t="shared" si="47"/>
        <v>0.15</v>
      </c>
      <c r="AH228" s="314" t="s">
        <v>1343</v>
      </c>
      <c r="AI228" s="305"/>
      <c r="AJ228" s="305"/>
      <c r="AK228" s="305"/>
      <c r="AL228" s="305"/>
      <c r="AM228" s="305"/>
      <c r="AN228" s="305"/>
      <c r="AO228" s="305"/>
      <c r="AP228" s="128"/>
      <c r="AQ228" s="128"/>
      <c r="AR228" s="128"/>
      <c r="AS228" s="128"/>
      <c r="AT228" s="128"/>
      <c r="AU228" s="128"/>
      <c r="AV228" s="128"/>
      <c r="AW228" s="128"/>
      <c r="AX228" s="128"/>
      <c r="AY228" s="128"/>
    </row>
    <row r="229" spans="1:51" ht="13.15" customHeight="1">
      <c r="A229" s="128">
        <v>227</v>
      </c>
      <c r="B229" s="128">
        <f>IF('FEN 2016'!$A1026&lt;&gt;0,'FEN 2016'!B1026, " ")</f>
        <v>2015</v>
      </c>
      <c r="C229" s="128">
        <f>IF('FEN 2016'!$A1026&lt;&gt;0,'FEN 2016'!C1026, " ")</f>
        <v>2016</v>
      </c>
      <c r="D229" s="301" t="str">
        <f t="shared" si="50"/>
        <v xml:space="preserve"> </v>
      </c>
      <c r="E229" s="301" t="str">
        <f t="shared" si="50"/>
        <v xml:space="preserve"> </v>
      </c>
      <c r="F229" s="301" t="str">
        <f t="shared" si="50"/>
        <v xml:space="preserve"> </v>
      </c>
      <c r="G229" s="301" t="str">
        <f t="shared" si="50"/>
        <v xml:space="preserve"> </v>
      </c>
      <c r="H229" s="301" t="str">
        <f t="shared" si="50"/>
        <v>1</v>
      </c>
      <c r="I229" s="301" t="str">
        <f t="shared" si="50"/>
        <v>1</v>
      </c>
      <c r="J229" s="301" t="str">
        <f t="shared" si="50"/>
        <v xml:space="preserve"> </v>
      </c>
      <c r="K229" s="128" t="str">
        <f t="shared" si="41"/>
        <v>NU</v>
      </c>
      <c r="L229" s="306" t="str">
        <f>IF('FEN 2016'!$A1026&lt;&gt;0,'FEN 2016'!E1026, " ")</f>
        <v xml:space="preserve">Construcția rețelelor de canalizare în satele Seliște și Lucașeuca -                                                                                    </v>
      </c>
      <c r="M229" s="308"/>
      <c r="N229" s="308"/>
      <c r="O229" s="308" t="s">
        <v>1344</v>
      </c>
      <c r="P229" s="306"/>
      <c r="Q229" s="128" t="str">
        <f>IF('FEN 2016'!$A1026&lt;&gt;0,'FEN 2016'!F1026, " ")</f>
        <v>Primăria Seliște, r. Orhei</v>
      </c>
      <c r="R229" s="298" t="s">
        <v>1588</v>
      </c>
      <c r="S229" s="298" t="s">
        <v>1393</v>
      </c>
      <c r="T229" s="298" t="s">
        <v>1334</v>
      </c>
      <c r="U229" s="298" t="s">
        <v>1339</v>
      </c>
      <c r="V229" s="295">
        <f>IF('FEN 2016'!$A1026&lt;&gt;0,'FEN 2016'!H1026, " ")</f>
        <v>12773058</v>
      </c>
      <c r="W229" s="295">
        <f>IF('FEN 2016'!$A1026&lt;&gt;0,'FEN 2016'!G1026, " ")</f>
        <v>1915958.7</v>
      </c>
      <c r="X229" s="296">
        <f t="shared" si="42"/>
        <v>0.15</v>
      </c>
      <c r="Y229" s="295">
        <f>IF('FEN 2016'!$A1026&lt;&gt;0,'FEN 2016'!I1026, " ")</f>
        <v>5000000</v>
      </c>
      <c r="Z229" s="296">
        <f t="shared" si="43"/>
        <v>0.39144893885238757</v>
      </c>
      <c r="AA229" s="295">
        <f>IF('FEN 2016'!$A1026&lt;&gt;0,'FEN 2016'!J1026, " ")</f>
        <v>2847058.8200000003</v>
      </c>
      <c r="AB229" s="296">
        <f t="shared" si="44"/>
        <v>0.22289563078786617</v>
      </c>
      <c r="AC229" s="295">
        <f>IF('FEN 2016'!$A1026&lt;&gt;0,'FEN 2016'!K1026, " ")</f>
        <v>2152941.1799999997</v>
      </c>
      <c r="AD229" s="296">
        <f t="shared" si="45"/>
        <v>0.1685533080645214</v>
      </c>
      <c r="AE229" s="295">
        <f>IF('FEN 2016'!$A1026&lt;&gt;0,'FEN 2016'!L1026, " ")</f>
        <v>7773058</v>
      </c>
      <c r="AF229" s="296">
        <f t="shared" si="46"/>
        <v>0.60855106114761237</v>
      </c>
      <c r="AG229" s="296">
        <f t="shared" si="47"/>
        <v>0.37289563078786619</v>
      </c>
      <c r="AH229" s="314" t="s">
        <v>1343</v>
      </c>
      <c r="AI229" s="305"/>
      <c r="AJ229" s="305"/>
      <c r="AK229" s="305"/>
      <c r="AL229" s="305"/>
      <c r="AM229" s="305"/>
      <c r="AN229" s="305"/>
      <c r="AO229" s="305"/>
      <c r="AP229" s="128"/>
      <c r="AQ229" s="128"/>
      <c r="AR229" s="128"/>
      <c r="AS229" s="128"/>
      <c r="AT229" s="128"/>
      <c r="AU229" s="128"/>
      <c r="AV229" s="128"/>
      <c r="AW229" s="128"/>
      <c r="AX229" s="128"/>
      <c r="AY229" s="128"/>
    </row>
    <row r="230" spans="1:51" ht="13.15" customHeight="1">
      <c r="A230" s="128">
        <v>228</v>
      </c>
      <c r="B230" s="128">
        <f>IF('FEN 2016'!$A1031&lt;&gt;0,'FEN 2016'!B1031, " ")</f>
        <v>2014</v>
      </c>
      <c r="C230" s="128">
        <f>IF('FEN 2016'!$A1031&lt;&gt;0,'FEN 2016'!C1031, " ")</f>
        <v>2016</v>
      </c>
      <c r="D230" s="301" t="str">
        <f t="shared" si="50"/>
        <v xml:space="preserve"> </v>
      </c>
      <c r="E230" s="301" t="str">
        <f t="shared" si="50"/>
        <v xml:space="preserve"> </v>
      </c>
      <c r="F230" s="301" t="str">
        <f t="shared" si="50"/>
        <v xml:space="preserve"> </v>
      </c>
      <c r="G230" s="301" t="str">
        <f t="shared" si="50"/>
        <v>1</v>
      </c>
      <c r="H230" s="301" t="str">
        <f t="shared" si="50"/>
        <v>1</v>
      </c>
      <c r="I230" s="301" t="str">
        <f t="shared" si="50"/>
        <v>1</v>
      </c>
      <c r="J230" s="301" t="str">
        <f t="shared" si="50"/>
        <v xml:space="preserve"> </v>
      </c>
      <c r="K230" s="128" t="str">
        <f t="shared" si="41"/>
        <v>NU</v>
      </c>
      <c r="L230" s="306" t="str">
        <f>IF('FEN 2016'!$A1031&lt;&gt;0,'FEN 2016'!E1031, " ")</f>
        <v xml:space="preserve">Construcția rețelelor de canalizare și a unei stații de pompare în partea de nord-vest a orașului Cimișlia                     </v>
      </c>
      <c r="M230" s="308"/>
      <c r="N230" s="308"/>
      <c r="O230" s="308" t="s">
        <v>1344</v>
      </c>
      <c r="P230" s="306"/>
      <c r="Q230" s="128" t="str">
        <f>IF('FEN 2016'!$A1031&lt;&gt;0,'FEN 2016'!F1031, " ")</f>
        <v>Primăria orașului Cimișlia</v>
      </c>
      <c r="R230" s="298" t="s">
        <v>1379</v>
      </c>
      <c r="S230" s="298" t="s">
        <v>1379</v>
      </c>
      <c r="T230" s="298" t="s">
        <v>1352</v>
      </c>
      <c r="U230" s="298"/>
      <c r="V230" s="295">
        <f>IF('FEN 2016'!$A1031&lt;&gt;0,'FEN 2016'!H1031, " ")</f>
        <v>12409685</v>
      </c>
      <c r="W230" s="295">
        <f>IF('FEN 2016'!$A1031&lt;&gt;0,'FEN 2016'!G1031, " ")</f>
        <v>1861452.75</v>
      </c>
      <c r="X230" s="296">
        <f t="shared" si="42"/>
        <v>0.15</v>
      </c>
      <c r="Y230" s="295">
        <f>IF('FEN 2016'!$A1031&lt;&gt;0,'FEN 2016'!I1031, " ")</f>
        <v>8000000</v>
      </c>
      <c r="Z230" s="296">
        <f t="shared" si="43"/>
        <v>0.6446577814021871</v>
      </c>
      <c r="AA230" s="295">
        <f>IF('FEN 2016'!$A1031&lt;&gt;0,'FEN 2016'!J1031, " ")</f>
        <v>7919850.4699999997</v>
      </c>
      <c r="AB230" s="296">
        <f t="shared" si="44"/>
        <v>0.63819915412840855</v>
      </c>
      <c r="AC230" s="295">
        <f>IF('FEN 2016'!$A1031&lt;&gt;0,'FEN 2016'!K1031, " ")</f>
        <v>80149.530000000261</v>
      </c>
      <c r="AD230" s="296">
        <f t="shared" si="45"/>
        <v>6.4586272737785257E-3</v>
      </c>
      <c r="AE230" s="295">
        <f>IF('FEN 2016'!$A1031&lt;&gt;0,'FEN 2016'!L1031, " ")</f>
        <v>4409685</v>
      </c>
      <c r="AF230" s="296">
        <f t="shared" si="46"/>
        <v>0.3553422185978129</v>
      </c>
      <c r="AG230" s="296">
        <f t="shared" si="47"/>
        <v>0.78819915412840846</v>
      </c>
      <c r="AH230" s="314" t="s">
        <v>1343</v>
      </c>
      <c r="AI230" s="305"/>
      <c r="AJ230" s="305"/>
      <c r="AK230" s="305"/>
      <c r="AL230" s="305"/>
      <c r="AM230" s="305"/>
      <c r="AN230" s="305"/>
      <c r="AO230" s="305"/>
      <c r="AP230" s="128"/>
      <c r="AQ230" s="128"/>
      <c r="AR230" s="128"/>
      <c r="AS230" s="128"/>
      <c r="AT230" s="128"/>
      <c r="AU230" s="128"/>
      <c r="AV230" s="128"/>
      <c r="AW230" s="128"/>
      <c r="AX230" s="128"/>
      <c r="AY230" s="128"/>
    </row>
    <row r="231" spans="1:51" ht="13.15" customHeight="1">
      <c r="A231" s="128">
        <v>229</v>
      </c>
      <c r="B231" s="128">
        <f>IF('FEN 2016'!$A1038&lt;&gt;0,'FEN 2016'!B1038, " ")</f>
        <v>2014</v>
      </c>
      <c r="C231" s="128">
        <f>IF('FEN 2016'!$A1038&lt;&gt;0,'FEN 2016'!C1038, " ")</f>
        <v>2016</v>
      </c>
      <c r="D231" s="301" t="str">
        <f t="shared" si="50"/>
        <v xml:space="preserve"> </v>
      </c>
      <c r="E231" s="301" t="str">
        <f t="shared" si="50"/>
        <v xml:space="preserve"> </v>
      </c>
      <c r="F231" s="301" t="str">
        <f t="shared" si="50"/>
        <v xml:space="preserve"> </v>
      </c>
      <c r="G231" s="301" t="str">
        <f t="shared" si="50"/>
        <v>1</v>
      </c>
      <c r="H231" s="301" t="str">
        <f t="shared" si="50"/>
        <v>1</v>
      </c>
      <c r="I231" s="301" t="str">
        <f t="shared" si="50"/>
        <v>1</v>
      </c>
      <c r="J231" s="301" t="str">
        <f t="shared" si="50"/>
        <v xml:space="preserve"> </v>
      </c>
      <c r="K231" s="128" t="str">
        <f t="shared" si="41"/>
        <v>NU</v>
      </c>
      <c r="L231" s="306" t="str">
        <f>IF('FEN 2016'!$A1038&lt;&gt;0,'FEN 2016'!E1038, " ")</f>
        <v xml:space="preserve">Alimentarea cu apă a satelor din comuna Vozneseni, r. Leova </v>
      </c>
      <c r="M231" s="308"/>
      <c r="N231" s="308" t="s">
        <v>1344</v>
      </c>
      <c r="O231" s="306"/>
      <c r="P231" s="306"/>
      <c r="Q231" s="128" t="str">
        <f>IF('FEN 2016'!$A1038&lt;&gt;0,'FEN 2016'!F1038, " ")</f>
        <v>Primăria Vozneseni, r. Leova</v>
      </c>
      <c r="R231" s="298" t="s">
        <v>1458</v>
      </c>
      <c r="S231" s="298" t="s">
        <v>1391</v>
      </c>
      <c r="T231" s="298" t="s">
        <v>1352</v>
      </c>
      <c r="U231" s="298"/>
      <c r="V231" s="295">
        <f>IF('FEN 2016'!$A1038&lt;&gt;0,'FEN 2016'!H1038, " ")</f>
        <v>9918222</v>
      </c>
      <c r="W231" s="295">
        <f>IF('FEN 2016'!$A1038&lt;&gt;0,'FEN 2016'!G1038, " ")</f>
        <v>1487733.3</v>
      </c>
      <c r="X231" s="296">
        <f t="shared" si="42"/>
        <v>0.15</v>
      </c>
      <c r="Y231" s="295">
        <f>IF('FEN 2016'!$A1038&lt;&gt;0,'FEN 2016'!I1038, " ")</f>
        <v>4000000</v>
      </c>
      <c r="Z231" s="296">
        <f t="shared" si="43"/>
        <v>0.40329809112963999</v>
      </c>
      <c r="AA231" s="295">
        <f>IF('FEN 2016'!$A1038&lt;&gt;0,'FEN 2016'!J1038, " ")</f>
        <v>1738370.76</v>
      </c>
      <c r="AB231" s="296">
        <f t="shared" si="44"/>
        <v>0.17527040229589538</v>
      </c>
      <c r="AC231" s="295">
        <f>IF('FEN 2016'!$A1038&lt;&gt;0,'FEN 2016'!K1038, " ")</f>
        <v>2261629.2400000002</v>
      </c>
      <c r="AD231" s="296">
        <f t="shared" si="45"/>
        <v>0.22802768883374461</v>
      </c>
      <c r="AE231" s="295">
        <f>IF('FEN 2016'!$A1038&lt;&gt;0,'FEN 2016'!L1038, " ")</f>
        <v>5918222</v>
      </c>
      <c r="AF231" s="296">
        <f t="shared" si="46"/>
        <v>0.59670190887036001</v>
      </c>
      <c r="AG231" s="296">
        <f t="shared" si="47"/>
        <v>0.32527040229589538</v>
      </c>
      <c r="AH231" s="314" t="s">
        <v>1343</v>
      </c>
      <c r="AI231" s="305"/>
      <c r="AJ231" s="305"/>
      <c r="AK231" s="305"/>
      <c r="AL231" s="305"/>
      <c r="AM231" s="305"/>
      <c r="AN231" s="305"/>
      <c r="AO231" s="305"/>
      <c r="AP231" s="128"/>
      <c r="AQ231" s="128"/>
      <c r="AR231" s="128"/>
      <c r="AS231" s="128"/>
      <c r="AT231" s="128"/>
      <c r="AU231" s="128"/>
      <c r="AV231" s="128"/>
      <c r="AW231" s="128"/>
      <c r="AX231" s="128"/>
      <c r="AY231" s="128"/>
    </row>
    <row r="232" spans="1:51" ht="13.15" customHeight="1">
      <c r="A232" s="128">
        <v>230</v>
      </c>
      <c r="B232" s="128">
        <f>IF('FEN 2016'!$A1044&lt;&gt;0,'FEN 2016'!B1044, " ")</f>
        <v>2015</v>
      </c>
      <c r="C232" s="128">
        <f>IF('FEN 2016'!$A1044&lt;&gt;0,'FEN 2016'!C1044, " ")</f>
        <v>2016</v>
      </c>
      <c r="D232" s="301" t="str">
        <f t="shared" si="50"/>
        <v xml:space="preserve"> </v>
      </c>
      <c r="E232" s="301" t="str">
        <f t="shared" si="50"/>
        <v xml:space="preserve"> </v>
      </c>
      <c r="F232" s="301" t="str">
        <f t="shared" si="50"/>
        <v xml:space="preserve"> </v>
      </c>
      <c r="G232" s="301" t="str">
        <f t="shared" si="50"/>
        <v xml:space="preserve"> </v>
      </c>
      <c r="H232" s="301" t="str">
        <f t="shared" si="50"/>
        <v>1</v>
      </c>
      <c r="I232" s="301" t="str">
        <f t="shared" si="50"/>
        <v>1</v>
      </c>
      <c r="J232" s="301" t="str">
        <f t="shared" si="50"/>
        <v xml:space="preserve"> </v>
      </c>
      <c r="K232" s="128" t="str">
        <f t="shared" si="41"/>
        <v>NU</v>
      </c>
      <c r="L232" s="306" t="str">
        <f>IF('FEN 2016'!$A1044&lt;&gt;0,'FEN 2016'!E1044, " ")</f>
        <v xml:space="preserve">Construcția rețelelor de apeduct, canalizare și stația de epurare în s. Ceadîr                                                      </v>
      </c>
      <c r="M232" s="308"/>
      <c r="N232" s="308" t="s">
        <v>1344</v>
      </c>
      <c r="O232" s="308" t="s">
        <v>1344</v>
      </c>
      <c r="P232" s="308" t="s">
        <v>1344</v>
      </c>
      <c r="Q232" s="128" t="str">
        <f>IF('FEN 2016'!$A1044&lt;&gt;0,'FEN 2016'!F1044, " ")</f>
        <v>Primăria Ceadîr,                       r Leova</v>
      </c>
      <c r="R232" s="298" t="s">
        <v>1572</v>
      </c>
      <c r="S232" s="298" t="s">
        <v>1391</v>
      </c>
      <c r="T232" s="298" t="s">
        <v>1352</v>
      </c>
      <c r="U232" s="298"/>
      <c r="V232" s="295">
        <f>IF('FEN 2016'!$A1044&lt;&gt;0,'FEN 2016'!H1044, " ")</f>
        <v>7086220</v>
      </c>
      <c r="W232" s="295">
        <f>IF('FEN 2016'!$A1044&lt;&gt;0,'FEN 2016'!G1044, " ")</f>
        <v>1062933</v>
      </c>
      <c r="X232" s="296">
        <f t="shared" si="42"/>
        <v>0.15</v>
      </c>
      <c r="Y232" s="295">
        <f>IF('FEN 2016'!$A1044&lt;&gt;0,'FEN 2016'!I1044, " ")</f>
        <v>3500000</v>
      </c>
      <c r="Z232" s="296">
        <f t="shared" si="43"/>
        <v>0.4939163616145138</v>
      </c>
      <c r="AA232" s="295">
        <f>IF('FEN 2016'!$A1044&lt;&gt;0,'FEN 2016'!J1044, " ")</f>
        <v>1576958</v>
      </c>
      <c r="AB232" s="296">
        <f t="shared" si="44"/>
        <v>0.2225386736511144</v>
      </c>
      <c r="AC232" s="295">
        <f>IF('FEN 2016'!$A1044&lt;&gt;0,'FEN 2016'!K1044, " ")</f>
        <v>1923042</v>
      </c>
      <c r="AD232" s="296">
        <f t="shared" si="45"/>
        <v>0.27137768796339939</v>
      </c>
      <c r="AE232" s="295">
        <f>IF('FEN 2016'!$A1044&lt;&gt;0,'FEN 2016'!L1044, " ")</f>
        <v>3586220</v>
      </c>
      <c r="AF232" s="296">
        <f t="shared" si="46"/>
        <v>0.5060836383854862</v>
      </c>
      <c r="AG232" s="296">
        <f t="shared" si="47"/>
        <v>0.37253867365111443</v>
      </c>
      <c r="AH232" s="314" t="s">
        <v>1343</v>
      </c>
      <c r="AI232" s="305"/>
      <c r="AJ232" s="305"/>
      <c r="AK232" s="305"/>
      <c r="AL232" s="305"/>
      <c r="AM232" s="305"/>
      <c r="AN232" s="305"/>
      <c r="AO232" s="305"/>
      <c r="AP232" s="128"/>
      <c r="AQ232" s="128"/>
      <c r="AR232" s="128"/>
      <c r="AS232" s="128"/>
      <c r="AT232" s="128"/>
      <c r="AU232" s="128"/>
      <c r="AV232" s="128"/>
      <c r="AW232" s="128"/>
      <c r="AX232" s="128"/>
      <c r="AY232" s="128"/>
    </row>
    <row r="233" spans="1:51" ht="13.15" customHeight="1">
      <c r="A233" s="128">
        <v>231</v>
      </c>
      <c r="B233" s="128">
        <f>IF('FEN 2016'!$A1049&lt;&gt;0,'FEN 2016'!B1049, " ")</f>
        <v>2013</v>
      </c>
      <c r="C233" s="128">
        <f>IF('FEN 2016'!$A1049&lt;&gt;0,'FEN 2016'!C1049, " ")</f>
        <v>2016</v>
      </c>
      <c r="D233" s="301" t="str">
        <f t="shared" ref="D233:J242" si="51">IF(AND($B233&gt;=D$2-$C233+$B233,$C233&lt;=D$2+$C233-$B233),"1"," ")</f>
        <v xml:space="preserve"> </v>
      </c>
      <c r="E233" s="301" t="str">
        <f t="shared" si="51"/>
        <v xml:space="preserve"> </v>
      </c>
      <c r="F233" s="301" t="str">
        <f t="shared" si="51"/>
        <v>1</v>
      </c>
      <c r="G233" s="301" t="str">
        <f t="shared" si="51"/>
        <v>1</v>
      </c>
      <c r="H233" s="301" t="str">
        <f t="shared" si="51"/>
        <v>1</v>
      </c>
      <c r="I233" s="301" t="str">
        <f t="shared" si="51"/>
        <v>1</v>
      </c>
      <c r="J233" s="301" t="str">
        <f t="shared" si="51"/>
        <v xml:space="preserve"> </v>
      </c>
      <c r="K233" s="128" t="str">
        <f t="shared" si="41"/>
        <v>NU</v>
      </c>
      <c r="L233" s="306" t="str">
        <f>IF('FEN 2016'!$A1049&lt;&gt;0,'FEN 2016'!E1049, " ")</f>
        <v xml:space="preserve">Alimentarea cu apă a s.Sărata - Răzeși, r. Leova </v>
      </c>
      <c r="M233" s="308"/>
      <c r="N233" s="308" t="s">
        <v>1344</v>
      </c>
      <c r="O233" s="306"/>
      <c r="P233" s="306"/>
      <c r="Q233" s="128" t="str">
        <f>IF('FEN 2016'!$A1049&lt;&gt;0,'FEN 2016'!F1049, " ")</f>
        <v>Primăria Sărata-Răzeși, r.Leova</v>
      </c>
      <c r="R233" s="298" t="s">
        <v>1573</v>
      </c>
      <c r="S233" s="298" t="s">
        <v>1391</v>
      </c>
      <c r="T233" s="298" t="s">
        <v>1352</v>
      </c>
      <c r="U233" s="298"/>
      <c r="V233" s="295">
        <f>IF('FEN 2016'!$A1049&lt;&gt;0,'FEN 2016'!H1049, " ")</f>
        <v>6370632</v>
      </c>
      <c r="W233" s="295">
        <f>IF('FEN 2016'!$A1049&lt;&gt;0,'FEN 2016'!G1049, " ")</f>
        <v>955594.8</v>
      </c>
      <c r="X233" s="296">
        <f t="shared" si="42"/>
        <v>0.15</v>
      </c>
      <c r="Y233" s="295">
        <f>IF('FEN 2016'!$A1049&lt;&gt;0,'FEN 2016'!I1049, " ")</f>
        <v>6136360</v>
      </c>
      <c r="Z233" s="296">
        <f t="shared" si="43"/>
        <v>0.96322625447522314</v>
      </c>
      <c r="AA233" s="295">
        <f>IF('FEN 2016'!$A1049&lt;&gt;0,'FEN 2016'!J1049, " ")</f>
        <v>4138630.52</v>
      </c>
      <c r="AB233" s="296">
        <f t="shared" si="44"/>
        <v>0.64964206377012512</v>
      </c>
      <c r="AC233" s="295">
        <f>IF('FEN 2016'!$A1049&lt;&gt;0,'FEN 2016'!K1049, " ")</f>
        <v>1997729.48</v>
      </c>
      <c r="AD233" s="296">
        <f t="shared" si="45"/>
        <v>0.31358419070509802</v>
      </c>
      <c r="AE233" s="295">
        <f>IF('FEN 2016'!$A1049&lt;&gt;0,'FEN 2016'!L1049, " ")</f>
        <v>0</v>
      </c>
      <c r="AF233" s="296">
        <f t="shared" si="46"/>
        <v>0</v>
      </c>
      <c r="AG233" s="296">
        <f t="shared" si="47"/>
        <v>0.79964206377012526</v>
      </c>
      <c r="AH233" s="314" t="s">
        <v>1343</v>
      </c>
      <c r="AI233" s="305"/>
      <c r="AJ233" s="305"/>
      <c r="AK233" s="305"/>
      <c r="AL233" s="305"/>
      <c r="AM233" s="305"/>
      <c r="AN233" s="305"/>
      <c r="AO233" s="305"/>
      <c r="AP233" s="128"/>
      <c r="AQ233" s="128"/>
      <c r="AR233" s="128"/>
      <c r="AS233" s="128"/>
      <c r="AT233" s="128"/>
      <c r="AU233" s="128"/>
      <c r="AV233" s="128"/>
      <c r="AW233" s="128"/>
      <c r="AX233" s="128"/>
      <c r="AY233" s="128"/>
    </row>
    <row r="234" spans="1:51" ht="13.15" customHeight="1">
      <c r="A234" s="128">
        <v>232</v>
      </c>
      <c r="B234" s="128">
        <f>IF('FEN 2016'!$A1057&lt;&gt;0,'FEN 2016'!B1057, " ")</f>
        <v>2015</v>
      </c>
      <c r="C234" s="128">
        <f>IF('FEN 2016'!$A1057&lt;&gt;0,'FEN 2016'!C1057, " ")</f>
        <v>2016</v>
      </c>
      <c r="D234" s="301" t="str">
        <f t="shared" si="51"/>
        <v xml:space="preserve"> </v>
      </c>
      <c r="E234" s="301" t="str">
        <f t="shared" si="51"/>
        <v xml:space="preserve"> </v>
      </c>
      <c r="F234" s="301" t="str">
        <f t="shared" si="51"/>
        <v xml:space="preserve"> </v>
      </c>
      <c r="G234" s="301" t="str">
        <f t="shared" si="51"/>
        <v xml:space="preserve"> </v>
      </c>
      <c r="H234" s="301" t="str">
        <f t="shared" si="51"/>
        <v>1</v>
      </c>
      <c r="I234" s="301" t="str">
        <f t="shared" si="51"/>
        <v>1</v>
      </c>
      <c r="J234" s="301" t="str">
        <f t="shared" si="51"/>
        <v xml:space="preserve"> </v>
      </c>
      <c r="K234" s="128" t="str">
        <f t="shared" si="41"/>
        <v>NU</v>
      </c>
      <c r="L234" s="306" t="str">
        <f>IF('FEN 2016'!$A1057&lt;&gt;0,'FEN 2016'!E1057, " ")</f>
        <v xml:space="preserve">Construcția sistemului de aprovizionare cu apă a s. Talmaza                               </v>
      </c>
      <c r="M234" s="308"/>
      <c r="N234" s="308" t="s">
        <v>1344</v>
      </c>
      <c r="O234" s="306"/>
      <c r="P234" s="306"/>
      <c r="Q234" s="128" t="str">
        <f>IF('FEN 2016'!$A1057&lt;&gt;0,'FEN 2016'!F1057, " ")</f>
        <v>Primăria Talmaza, r. Ștefan Vodă</v>
      </c>
      <c r="R234" s="298" t="s">
        <v>1482</v>
      </c>
      <c r="S234" s="298" t="s">
        <v>1399</v>
      </c>
      <c r="T234" s="298" t="s">
        <v>1352</v>
      </c>
      <c r="U234" s="298"/>
      <c r="V234" s="295">
        <f>IF('FEN 2016'!$A1057&lt;&gt;0,'FEN 2016'!H1057, " ")</f>
        <v>6003854</v>
      </c>
      <c r="W234" s="295">
        <f>IF('FEN 2016'!$A1057&lt;&gt;0,'FEN 2016'!G1057, " ")</f>
        <v>900578.1</v>
      </c>
      <c r="X234" s="296">
        <f t="shared" si="42"/>
        <v>0.15</v>
      </c>
      <c r="Y234" s="295">
        <f>IF('FEN 2016'!$A1057&lt;&gt;0,'FEN 2016'!I1057, " ")</f>
        <v>5175969</v>
      </c>
      <c r="Z234" s="296">
        <f t="shared" si="43"/>
        <v>0.86210773946201891</v>
      </c>
      <c r="AA234" s="295">
        <f>IF('FEN 2016'!$A1057&lt;&gt;0,'FEN 2016'!J1057, " ")</f>
        <v>4898816.0999999996</v>
      </c>
      <c r="AB234" s="296">
        <f t="shared" si="44"/>
        <v>0.8159452411734196</v>
      </c>
      <c r="AC234" s="295">
        <f>IF('FEN 2016'!$A1057&lt;&gt;0,'FEN 2016'!K1057, " ")</f>
        <v>277152.90000000037</v>
      </c>
      <c r="AD234" s="296">
        <f t="shared" si="45"/>
        <v>4.6162498288599349E-2</v>
      </c>
      <c r="AE234" s="295">
        <f>IF('FEN 2016'!$A1057&lt;&gt;0,'FEN 2016'!L1057, " ")</f>
        <v>827885</v>
      </c>
      <c r="AF234" s="296">
        <f t="shared" si="46"/>
        <v>0.13789226053798109</v>
      </c>
      <c r="AG234" s="296">
        <f t="shared" si="47"/>
        <v>0.96594524117341951</v>
      </c>
      <c r="AH234" s="314" t="s">
        <v>1343</v>
      </c>
      <c r="AI234" s="305"/>
      <c r="AJ234" s="305"/>
      <c r="AK234" s="305"/>
      <c r="AL234" s="305"/>
      <c r="AM234" s="305"/>
      <c r="AN234" s="305"/>
      <c r="AO234" s="305"/>
      <c r="AP234" s="128"/>
      <c r="AQ234" s="128"/>
      <c r="AR234" s="128"/>
      <c r="AS234" s="128"/>
      <c r="AT234" s="128"/>
      <c r="AU234" s="128"/>
      <c r="AV234" s="128"/>
      <c r="AW234" s="128"/>
      <c r="AX234" s="128"/>
      <c r="AY234" s="128"/>
    </row>
    <row r="235" spans="1:51" ht="13.15" customHeight="1">
      <c r="A235" s="128">
        <v>233</v>
      </c>
      <c r="B235" s="128">
        <f>IF('FEN 2016'!$A1062&lt;&gt;0,'FEN 2016'!B1062, " ")</f>
        <v>2013</v>
      </c>
      <c r="C235" s="128">
        <f>IF('FEN 2016'!$A1062&lt;&gt;0,'FEN 2016'!C1062, " ")</f>
        <v>2016</v>
      </c>
      <c r="D235" s="301" t="str">
        <f t="shared" si="51"/>
        <v xml:space="preserve"> </v>
      </c>
      <c r="E235" s="301" t="str">
        <f t="shared" si="51"/>
        <v xml:space="preserve"> </v>
      </c>
      <c r="F235" s="301" t="str">
        <f t="shared" si="51"/>
        <v>1</v>
      </c>
      <c r="G235" s="301" t="str">
        <f t="shared" si="51"/>
        <v>1</v>
      </c>
      <c r="H235" s="301" t="str">
        <f t="shared" si="51"/>
        <v>1</v>
      </c>
      <c r="I235" s="301" t="str">
        <f t="shared" si="51"/>
        <v>1</v>
      </c>
      <c r="J235" s="301" t="str">
        <f t="shared" si="51"/>
        <v xml:space="preserve"> </v>
      </c>
      <c r="K235" s="128" t="str">
        <f t="shared" si="41"/>
        <v>NU</v>
      </c>
      <c r="L235" s="306" t="str">
        <f>IF('FEN 2016'!$A1062&lt;&gt;0,'FEN 2016'!E1062, " ")</f>
        <v xml:space="preserve">Construcţia apeductului,  reţele de canalizare şi staţiei de epurare în s. Feşteliţa                          </v>
      </c>
      <c r="M235" s="308"/>
      <c r="N235" s="308" t="s">
        <v>1344</v>
      </c>
      <c r="O235" s="308" t="s">
        <v>1344</v>
      </c>
      <c r="P235" s="308" t="s">
        <v>1344</v>
      </c>
      <c r="Q235" s="128" t="str">
        <f>IF('FEN 2016'!$A1062&lt;&gt;0,'FEN 2016'!F1062, " ")</f>
        <v xml:space="preserve">Primăria Feşteliţa, r. Ştefan Vodă             </v>
      </c>
      <c r="R235" s="298" t="s">
        <v>1617</v>
      </c>
      <c r="S235" s="298" t="s">
        <v>1399</v>
      </c>
      <c r="T235" s="298" t="s">
        <v>1352</v>
      </c>
      <c r="U235" s="298"/>
      <c r="V235" s="295">
        <f>IF('FEN 2016'!$A1062&lt;&gt;0,'FEN 2016'!H1062, " ")</f>
        <v>6493799</v>
      </c>
      <c r="W235" s="295">
        <f>IF('FEN 2016'!$A1062&lt;&gt;0,'FEN 2016'!G1062, " ")</f>
        <v>974069.85</v>
      </c>
      <c r="X235" s="296">
        <f t="shared" si="42"/>
        <v>0.15</v>
      </c>
      <c r="Y235" s="295">
        <f>IF('FEN 2016'!$A1062&lt;&gt;0,'FEN 2016'!I1062, " ")</f>
        <v>5110300</v>
      </c>
      <c r="Z235" s="296">
        <f t="shared" si="43"/>
        <v>0.78695075101646972</v>
      </c>
      <c r="AA235" s="295">
        <f>IF('FEN 2016'!$A1062&lt;&gt;0,'FEN 2016'!J1062, " ")</f>
        <v>2409492.6</v>
      </c>
      <c r="AB235" s="296">
        <f t="shared" si="44"/>
        <v>0.37104514630033975</v>
      </c>
      <c r="AC235" s="295">
        <f>IF('FEN 2016'!$A1062&lt;&gt;0,'FEN 2016'!K1062, " ")</f>
        <v>2700807.4</v>
      </c>
      <c r="AD235" s="296">
        <f t="shared" si="45"/>
        <v>0.41590560471612992</v>
      </c>
      <c r="AE235" s="295">
        <f>IF('FEN 2016'!$A1062&lt;&gt;0,'FEN 2016'!L1062, " ")</f>
        <v>1383499</v>
      </c>
      <c r="AF235" s="296">
        <f t="shared" si="46"/>
        <v>0.21304924898353028</v>
      </c>
      <c r="AG235" s="296">
        <f t="shared" si="47"/>
        <v>0.52104514630033982</v>
      </c>
      <c r="AH235" s="314" t="s">
        <v>1343</v>
      </c>
      <c r="AI235" s="305"/>
      <c r="AJ235" s="305"/>
      <c r="AK235" s="305"/>
      <c r="AL235" s="305"/>
      <c r="AM235" s="305"/>
      <c r="AN235" s="305"/>
      <c r="AO235" s="305"/>
      <c r="AP235" s="128"/>
      <c r="AQ235" s="128"/>
      <c r="AR235" s="128"/>
      <c r="AS235" s="128"/>
      <c r="AT235" s="128"/>
      <c r="AU235" s="128"/>
      <c r="AV235" s="128"/>
      <c r="AW235" s="128"/>
      <c r="AX235" s="128"/>
      <c r="AY235" s="128"/>
    </row>
    <row r="236" spans="1:51" ht="13.15" customHeight="1">
      <c r="A236" s="128">
        <v>234</v>
      </c>
      <c r="B236" s="128">
        <f>IF('FEN 2016'!$A1067&lt;&gt;0,'FEN 2016'!B1067, " ")</f>
        <v>2014</v>
      </c>
      <c r="C236" s="128">
        <f>IF('FEN 2016'!$A1067&lt;&gt;0,'FEN 2016'!C1067, " ")</f>
        <v>2016</v>
      </c>
      <c r="D236" s="301" t="str">
        <f t="shared" si="51"/>
        <v xml:space="preserve"> </v>
      </c>
      <c r="E236" s="301" t="str">
        <f t="shared" si="51"/>
        <v xml:space="preserve"> </v>
      </c>
      <c r="F236" s="301" t="str">
        <f t="shared" si="51"/>
        <v xml:space="preserve"> </v>
      </c>
      <c r="G236" s="301" t="str">
        <f t="shared" si="51"/>
        <v>1</v>
      </c>
      <c r="H236" s="301" t="str">
        <f t="shared" si="51"/>
        <v>1</v>
      </c>
      <c r="I236" s="301" t="str">
        <f t="shared" si="51"/>
        <v>1</v>
      </c>
      <c r="J236" s="301" t="str">
        <f t="shared" si="51"/>
        <v xml:space="preserve"> </v>
      </c>
      <c r="K236" s="128" t="str">
        <f t="shared" si="41"/>
        <v>NU</v>
      </c>
      <c r="L236" s="306" t="str">
        <f>IF('FEN 2016'!$A1067&lt;&gt;0,'FEN 2016'!E1067, " ")</f>
        <v xml:space="preserve">Reţele de apă potabilă şi canalizare în complex cu staţie de epurare, rezervor de apă şi fintina arteziana din s.Ustia, r. Dubăsari    - </v>
      </c>
      <c r="M236" s="308" t="s">
        <v>1344</v>
      </c>
      <c r="N236" s="308" t="s">
        <v>1344</v>
      </c>
      <c r="O236" s="308" t="s">
        <v>1344</v>
      </c>
      <c r="P236" s="308" t="s">
        <v>1344</v>
      </c>
      <c r="Q236" s="128" t="str">
        <f>IF('FEN 2016'!$A1067&lt;&gt;0,'FEN 2016'!F1067, " ")</f>
        <v>Primăria Ustia, r. Dubăsari</v>
      </c>
      <c r="R236" s="298" t="s">
        <v>1443</v>
      </c>
      <c r="S236" s="298" t="s">
        <v>1385</v>
      </c>
      <c r="T236" s="298" t="s">
        <v>1334</v>
      </c>
      <c r="U236" s="298" t="s">
        <v>1339</v>
      </c>
      <c r="V236" s="295">
        <f>IF('FEN 2016'!$A1067&lt;&gt;0,'FEN 2016'!H1067, " ")</f>
        <v>7045586</v>
      </c>
      <c r="W236" s="295">
        <f>IF('FEN 2016'!$A1067&lt;&gt;0,'FEN 2016'!G1067, " ")</f>
        <v>1056837.8999999999</v>
      </c>
      <c r="X236" s="296">
        <f t="shared" si="42"/>
        <v>0.15</v>
      </c>
      <c r="Y236" s="295">
        <f>IF('FEN 2016'!$A1067&lt;&gt;0,'FEN 2016'!I1067, " ")</f>
        <v>4000000</v>
      </c>
      <c r="Z236" s="296">
        <f t="shared" si="43"/>
        <v>0.5677313427158508</v>
      </c>
      <c r="AA236" s="295">
        <f>IF('FEN 2016'!$A1067&lt;&gt;0,'FEN 2016'!J1067, " ")</f>
        <v>3495950.51</v>
      </c>
      <c r="AB236" s="296">
        <f t="shared" si="44"/>
        <v>0.49619016927761578</v>
      </c>
      <c r="AC236" s="295">
        <f>IF('FEN 2016'!$A1067&lt;&gt;0,'FEN 2016'!K1067, " ")</f>
        <v>504049.49000000022</v>
      </c>
      <c r="AD236" s="296">
        <f t="shared" si="45"/>
        <v>7.1541173438234976E-2</v>
      </c>
      <c r="AE236" s="295">
        <f>IF('FEN 2016'!$A1067&lt;&gt;0,'FEN 2016'!L1067, " ")</f>
        <v>3045586</v>
      </c>
      <c r="AF236" s="296">
        <f t="shared" si="46"/>
        <v>0.43226865728414926</v>
      </c>
      <c r="AG236" s="296">
        <f t="shared" si="47"/>
        <v>0.64619016927761586</v>
      </c>
      <c r="AH236" s="314" t="s">
        <v>1343</v>
      </c>
      <c r="AI236" s="305"/>
      <c r="AJ236" s="305"/>
      <c r="AK236" s="305"/>
      <c r="AL236" s="305"/>
      <c r="AM236" s="305"/>
      <c r="AN236" s="305"/>
      <c r="AO236" s="305"/>
      <c r="AP236" s="128"/>
      <c r="AQ236" s="128"/>
      <c r="AR236" s="128"/>
      <c r="AS236" s="128"/>
      <c r="AT236" s="128"/>
      <c r="AU236" s="128"/>
      <c r="AV236" s="128"/>
      <c r="AW236" s="128"/>
      <c r="AX236" s="128"/>
      <c r="AY236" s="128"/>
    </row>
    <row r="237" spans="1:51" ht="13.15" customHeight="1">
      <c r="A237" s="128">
        <v>235</v>
      </c>
      <c r="B237" s="128">
        <f>IF('FEN 2016'!$A1072&lt;&gt;0,'FEN 2016'!B1072, " ")</f>
        <v>2013</v>
      </c>
      <c r="C237" s="128">
        <f>IF('FEN 2016'!$A1072&lt;&gt;0,'FEN 2016'!C1072, " ")</f>
        <v>2016</v>
      </c>
      <c r="D237" s="301" t="str">
        <f t="shared" si="51"/>
        <v xml:space="preserve"> </v>
      </c>
      <c r="E237" s="301" t="str">
        <f t="shared" si="51"/>
        <v xml:space="preserve"> </v>
      </c>
      <c r="F237" s="301" t="str">
        <f t="shared" si="51"/>
        <v>1</v>
      </c>
      <c r="G237" s="301" t="str">
        <f t="shared" si="51"/>
        <v>1</v>
      </c>
      <c r="H237" s="301" t="str">
        <f t="shared" si="51"/>
        <v>1</v>
      </c>
      <c r="I237" s="301" t="str">
        <f t="shared" si="51"/>
        <v>1</v>
      </c>
      <c r="J237" s="301" t="str">
        <f t="shared" si="51"/>
        <v xml:space="preserve"> </v>
      </c>
      <c r="K237" s="128" t="str">
        <f t="shared" si="41"/>
        <v>NU</v>
      </c>
      <c r="L237" s="306" t="str">
        <f>IF('FEN 2016'!$A1072&lt;&gt;0,'FEN 2016'!E1072, " ")</f>
        <v xml:space="preserve">Canalizarea edificiilor publice din satul Bocani - </v>
      </c>
      <c r="M237" s="308"/>
      <c r="N237" s="308"/>
      <c r="O237" s="308" t="s">
        <v>1344</v>
      </c>
      <c r="P237" s="306"/>
      <c r="Q237" s="128" t="str">
        <f>IF('FEN 2016'!$A1072&lt;&gt;0,'FEN 2016'!F1072, " ")</f>
        <v>Primăria Bocani               r. Făleşti</v>
      </c>
      <c r="R237" s="298" t="s">
        <v>1556</v>
      </c>
      <c r="S237" s="298" t="s">
        <v>1387</v>
      </c>
      <c r="T237" s="298" t="s">
        <v>1336</v>
      </c>
      <c r="U237" s="298"/>
      <c r="V237" s="295">
        <f>IF('FEN 2016'!$A1072&lt;&gt;0,'FEN 2016'!H1072, " ")</f>
        <v>3195922</v>
      </c>
      <c r="W237" s="295">
        <f>IF('FEN 2016'!$A1072&lt;&gt;0,'FEN 2016'!G1072, " ")</f>
        <v>479388.3</v>
      </c>
      <c r="X237" s="296">
        <f t="shared" si="42"/>
        <v>0.15</v>
      </c>
      <c r="Y237" s="295">
        <f>IF('FEN 2016'!$A1072&lt;&gt;0,'FEN 2016'!I1072, " ")</f>
        <v>2886534</v>
      </c>
      <c r="Z237" s="296">
        <f t="shared" si="43"/>
        <v>0.90319288142827014</v>
      </c>
      <c r="AA237" s="295">
        <f>IF('FEN 2016'!$A1072&lt;&gt;0,'FEN 2016'!J1072, " ")</f>
        <v>2386004.4899999998</v>
      </c>
      <c r="AB237" s="296">
        <f t="shared" si="44"/>
        <v>0.74657782323848942</v>
      </c>
      <c r="AC237" s="295">
        <f>IF('FEN 2016'!$A1072&lt;&gt;0,'FEN 2016'!K1072, " ")</f>
        <v>500529.51000000024</v>
      </c>
      <c r="AD237" s="296">
        <f t="shared" si="45"/>
        <v>0.15661505818978066</v>
      </c>
      <c r="AE237" s="295">
        <f>IF('FEN 2016'!$A1072&lt;&gt;0,'FEN 2016'!L1072, " ")</f>
        <v>309388</v>
      </c>
      <c r="AF237" s="296">
        <f t="shared" si="46"/>
        <v>9.6807118571729842E-2</v>
      </c>
      <c r="AG237" s="296">
        <f t="shared" si="47"/>
        <v>0.89657782323848945</v>
      </c>
      <c r="AH237" s="314" t="s">
        <v>1343</v>
      </c>
      <c r="AI237" s="305"/>
      <c r="AJ237" s="305"/>
      <c r="AK237" s="305"/>
      <c r="AL237" s="305"/>
      <c r="AM237" s="305"/>
      <c r="AN237" s="305"/>
      <c r="AO237" s="305"/>
      <c r="AP237" s="128"/>
      <c r="AQ237" s="128"/>
      <c r="AR237" s="128"/>
      <c r="AS237" s="128"/>
      <c r="AT237" s="128"/>
      <c r="AU237" s="128"/>
      <c r="AV237" s="128"/>
      <c r="AW237" s="128"/>
      <c r="AX237" s="128"/>
      <c r="AY237" s="128"/>
    </row>
    <row r="238" spans="1:51" ht="13.15" customHeight="1">
      <c r="A238" s="128">
        <v>236</v>
      </c>
      <c r="B238" s="128">
        <f>IF('FEN 2016'!$A1077&lt;&gt;0,'FEN 2016'!B1077, " ")</f>
        <v>2014</v>
      </c>
      <c r="C238" s="128">
        <f>IF('FEN 2016'!$A1077&lt;&gt;0,'FEN 2016'!C1077, " ")</f>
        <v>2016</v>
      </c>
      <c r="D238" s="301" t="str">
        <f t="shared" si="51"/>
        <v xml:space="preserve"> </v>
      </c>
      <c r="E238" s="301" t="str">
        <f t="shared" si="51"/>
        <v xml:space="preserve"> </v>
      </c>
      <c r="F238" s="301" t="str">
        <f t="shared" si="51"/>
        <v xml:space="preserve"> </v>
      </c>
      <c r="G238" s="301" t="str">
        <f t="shared" si="51"/>
        <v>1</v>
      </c>
      <c r="H238" s="301" t="str">
        <f t="shared" si="51"/>
        <v>1</v>
      </c>
      <c r="I238" s="301" t="str">
        <f t="shared" si="51"/>
        <v>1</v>
      </c>
      <c r="J238" s="301" t="str">
        <f t="shared" si="51"/>
        <v xml:space="preserve"> </v>
      </c>
      <c r="K238" s="128" t="str">
        <f t="shared" si="41"/>
        <v>NU</v>
      </c>
      <c r="L238" s="306" t="str">
        <f>IF('FEN 2016'!$A1077&lt;&gt;0,'FEN 2016'!E1077, " ")</f>
        <v xml:space="preserve">Construcţia apeductului Micăuţi-Cojuşna - </v>
      </c>
      <c r="M238" s="308"/>
      <c r="N238" s="308" t="s">
        <v>1344</v>
      </c>
      <c r="O238" s="306"/>
      <c r="P238" s="306"/>
      <c r="Q238" s="128" t="str">
        <f>IF('FEN 2016'!$A1077&lt;&gt;0,'FEN 2016'!F1077, " ")</f>
        <v>Primăria s. Cojuşna, r. Străşeni</v>
      </c>
      <c r="R238" s="298" t="s">
        <v>1625</v>
      </c>
      <c r="S238" s="298" t="s">
        <v>1400</v>
      </c>
      <c r="T238" s="298" t="s">
        <v>1334</v>
      </c>
      <c r="U238" s="298" t="s">
        <v>1339</v>
      </c>
      <c r="V238" s="295">
        <f>IF('FEN 2016'!$A1077&lt;&gt;0,'FEN 2016'!H1077, " ")</f>
        <v>8371229</v>
      </c>
      <c r="W238" s="295">
        <f>IF('FEN 2016'!$A1077&lt;&gt;0,'FEN 2016'!G1077, " ")</f>
        <v>1255684.3500000001</v>
      </c>
      <c r="X238" s="296">
        <f t="shared" si="42"/>
        <v>0.15000000000000002</v>
      </c>
      <c r="Y238" s="295">
        <f>IF('FEN 2016'!$A1077&lt;&gt;0,'FEN 2016'!I1077, " ")</f>
        <v>5000000</v>
      </c>
      <c r="Z238" s="296">
        <f t="shared" si="43"/>
        <v>0.59728386357606511</v>
      </c>
      <c r="AA238" s="295">
        <f>IF('FEN 2016'!$A1077&lt;&gt;0,'FEN 2016'!J1077, " ")</f>
        <v>2337610</v>
      </c>
      <c r="AB238" s="296">
        <f t="shared" si="44"/>
        <v>0.27924334646680909</v>
      </c>
      <c r="AC238" s="295">
        <f>IF('FEN 2016'!$A1077&lt;&gt;0,'FEN 2016'!K1077, " ")</f>
        <v>2662390</v>
      </c>
      <c r="AD238" s="296">
        <f t="shared" si="45"/>
        <v>0.31804051710925602</v>
      </c>
      <c r="AE238" s="295">
        <f>IF('FEN 2016'!$A1077&lt;&gt;0,'FEN 2016'!L1077, " ")</f>
        <v>3371229</v>
      </c>
      <c r="AF238" s="296">
        <f t="shared" si="46"/>
        <v>0.40271613642393489</v>
      </c>
      <c r="AG238" s="296">
        <f t="shared" si="47"/>
        <v>0.42924334646680912</v>
      </c>
      <c r="AH238" s="314" t="s">
        <v>1343</v>
      </c>
      <c r="AI238" s="305"/>
      <c r="AJ238" s="305"/>
      <c r="AK238" s="305"/>
      <c r="AL238" s="305"/>
      <c r="AM238" s="305"/>
      <c r="AN238" s="305"/>
      <c r="AO238" s="305"/>
      <c r="AP238" s="128"/>
      <c r="AQ238" s="128"/>
      <c r="AR238" s="128"/>
      <c r="AS238" s="128"/>
      <c r="AT238" s="128"/>
      <c r="AU238" s="128"/>
      <c r="AV238" s="128"/>
      <c r="AW238" s="128"/>
      <c r="AX238" s="128"/>
      <c r="AY238" s="128"/>
    </row>
    <row r="239" spans="1:51" ht="13.15" customHeight="1">
      <c r="A239" s="128">
        <v>237</v>
      </c>
      <c r="B239" s="128">
        <f>IF('FEN 2016'!$A1082&lt;&gt;0,'FEN 2016'!B1082, " ")</f>
        <v>2015</v>
      </c>
      <c r="C239" s="128">
        <f>IF('FEN 2016'!$A1082&lt;&gt;0,'FEN 2016'!C1082, " ")</f>
        <v>2016</v>
      </c>
      <c r="D239" s="301" t="str">
        <f t="shared" si="51"/>
        <v xml:space="preserve"> </v>
      </c>
      <c r="E239" s="301" t="str">
        <f t="shared" si="51"/>
        <v xml:space="preserve"> </v>
      </c>
      <c r="F239" s="301" t="str">
        <f t="shared" si="51"/>
        <v xml:space="preserve"> </v>
      </c>
      <c r="G239" s="301" t="str">
        <f t="shared" si="51"/>
        <v xml:space="preserve"> </v>
      </c>
      <c r="H239" s="301" t="str">
        <f t="shared" si="51"/>
        <v>1</v>
      </c>
      <c r="I239" s="301" t="str">
        <f t="shared" si="51"/>
        <v>1</v>
      </c>
      <c r="J239" s="301" t="str">
        <f t="shared" si="51"/>
        <v xml:space="preserve"> </v>
      </c>
      <c r="K239" s="128" t="str">
        <f t="shared" si="41"/>
        <v>NU</v>
      </c>
      <c r="L239" s="306" t="str">
        <f>IF('FEN 2016'!$A1082&lt;&gt;0,'FEN 2016'!E1082, " ")</f>
        <v xml:space="preserve">Asigurarea cu apă potabilă şi canalizare a s. Pripiceni-Răzeşi şi Pripiceni-Curchi, r. Rezina  </v>
      </c>
      <c r="M239" s="308"/>
      <c r="N239" s="308" t="s">
        <v>1344</v>
      </c>
      <c r="O239" s="308" t="s">
        <v>1344</v>
      </c>
      <c r="P239" s="306"/>
      <c r="Q239" s="128" t="str">
        <f>IF('FEN 2016'!$A1082&lt;&gt;0,'FEN 2016'!F1082, " ")</f>
        <v>Primăria com. Pripiceni-Răzeşi, r. Rezina</v>
      </c>
      <c r="R239" s="298" t="s">
        <v>1602</v>
      </c>
      <c r="S239" s="298" t="s">
        <v>1394</v>
      </c>
      <c r="T239" s="298" t="s">
        <v>1334</v>
      </c>
      <c r="U239" s="298" t="s">
        <v>1339</v>
      </c>
      <c r="V239" s="295">
        <f>IF('FEN 2016'!$A1082&lt;&gt;0,'FEN 2016'!H1082, " ")</f>
        <v>13444787</v>
      </c>
      <c r="W239" s="295">
        <f>IF('FEN 2016'!$A1082&lt;&gt;0,'FEN 2016'!G1082, " ")</f>
        <v>2016718.05</v>
      </c>
      <c r="X239" s="296">
        <f t="shared" si="42"/>
        <v>0.15</v>
      </c>
      <c r="Y239" s="295">
        <f>IF('FEN 2016'!$A1082&lt;&gt;0,'FEN 2016'!I1082, " ")</f>
        <v>6000000</v>
      </c>
      <c r="Z239" s="296">
        <f t="shared" si="43"/>
        <v>0.44626962108064633</v>
      </c>
      <c r="AA239" s="295">
        <f>IF('FEN 2016'!$A1082&lt;&gt;0,'FEN 2016'!J1082, " ")</f>
        <v>1872960.93</v>
      </c>
      <c r="AB239" s="296">
        <f t="shared" si="44"/>
        <v>0.13930759408832583</v>
      </c>
      <c r="AC239" s="295">
        <f>IF('FEN 2016'!$A1082&lt;&gt;0,'FEN 2016'!K1082, " ")</f>
        <v>4127039.0700000003</v>
      </c>
      <c r="AD239" s="296">
        <f t="shared" si="45"/>
        <v>0.30696202699232056</v>
      </c>
      <c r="AE239" s="295">
        <f>IF('FEN 2016'!$A1082&lt;&gt;0,'FEN 2016'!L1082, " ")</f>
        <v>7444787</v>
      </c>
      <c r="AF239" s="296">
        <f t="shared" si="46"/>
        <v>0.55373037891935362</v>
      </c>
      <c r="AG239" s="296">
        <f t="shared" si="47"/>
        <v>0.28930759408832585</v>
      </c>
      <c r="AH239" s="314" t="s">
        <v>1343</v>
      </c>
      <c r="AI239" s="305"/>
      <c r="AJ239" s="305"/>
      <c r="AK239" s="305"/>
      <c r="AL239" s="305"/>
      <c r="AM239" s="305"/>
      <c r="AN239" s="305"/>
      <c r="AO239" s="305"/>
      <c r="AP239" s="128"/>
      <c r="AQ239" s="128"/>
      <c r="AR239" s="128"/>
      <c r="AS239" s="128"/>
      <c r="AT239" s="128"/>
      <c r="AU239" s="128"/>
      <c r="AV239" s="128"/>
      <c r="AW239" s="128"/>
      <c r="AX239" s="128"/>
      <c r="AY239" s="128"/>
    </row>
    <row r="240" spans="1:51" ht="13.15" customHeight="1">
      <c r="A240" s="128">
        <v>238</v>
      </c>
      <c r="B240" s="128">
        <f>IF('FEN 2016'!$A1087&lt;&gt;0,'FEN 2016'!B1087, " ")</f>
        <v>2014</v>
      </c>
      <c r="C240" s="128">
        <f>IF('FEN 2016'!$A1087&lt;&gt;0,'FEN 2016'!C1087, " ")</f>
        <v>2016</v>
      </c>
      <c r="D240" s="301" t="str">
        <f t="shared" si="51"/>
        <v xml:space="preserve"> </v>
      </c>
      <c r="E240" s="301" t="str">
        <f t="shared" si="51"/>
        <v xml:space="preserve"> </v>
      </c>
      <c r="F240" s="301" t="str">
        <f t="shared" si="51"/>
        <v xml:space="preserve"> </v>
      </c>
      <c r="G240" s="301" t="str">
        <f t="shared" si="51"/>
        <v>1</v>
      </c>
      <c r="H240" s="301" t="str">
        <f t="shared" si="51"/>
        <v>1</v>
      </c>
      <c r="I240" s="301" t="str">
        <f t="shared" si="51"/>
        <v>1</v>
      </c>
      <c r="J240" s="301" t="str">
        <f t="shared" si="51"/>
        <v xml:space="preserve"> </v>
      </c>
      <c r="K240" s="128" t="str">
        <f t="shared" si="41"/>
        <v>NU</v>
      </c>
      <c r="L240" s="306" t="str">
        <f>IF('FEN 2016'!$A1087&lt;&gt;0,'FEN 2016'!E1087, " ")</f>
        <v xml:space="preserve">Alimentarea cu apă a s. Plop                                                  </v>
      </c>
      <c r="M240" s="308"/>
      <c r="N240" s="308" t="s">
        <v>1344</v>
      </c>
      <c r="O240" s="306"/>
      <c r="P240" s="306"/>
      <c r="Q240" s="128" t="str">
        <f>IF('FEN 2016'!$A1087&lt;&gt;0,'FEN 2016'!F1087, " ")</f>
        <v>Primăria Plop, r. Donduşeni</v>
      </c>
      <c r="R240" s="298" t="s">
        <v>1436</v>
      </c>
      <c r="S240" s="298" t="s">
        <v>1383</v>
      </c>
      <c r="T240" s="298" t="s">
        <v>1336</v>
      </c>
      <c r="U240" s="298" t="s">
        <v>1339</v>
      </c>
      <c r="V240" s="295">
        <f>IF('FEN 2016'!$A1087&lt;&gt;0,'FEN 2016'!H1087, " ")</f>
        <v>8371229</v>
      </c>
      <c r="W240" s="295">
        <f>IF('FEN 2016'!$A1087&lt;&gt;0,'FEN 2016'!G1087, " ")</f>
        <v>1255684.3500000001</v>
      </c>
      <c r="X240" s="296">
        <f t="shared" si="42"/>
        <v>0.15000000000000002</v>
      </c>
      <c r="Y240" s="295">
        <f>IF('FEN 2016'!$A1087&lt;&gt;0,'FEN 2016'!I1087, " ")</f>
        <v>7614665</v>
      </c>
      <c r="Z240" s="296">
        <f t="shared" si="43"/>
        <v>0.90962330620748755</v>
      </c>
      <c r="AA240" s="295">
        <f>IF('FEN 2016'!$A1087&lt;&gt;0,'FEN 2016'!J1087, " ")</f>
        <v>5555584.3300000001</v>
      </c>
      <c r="AB240" s="296">
        <f t="shared" si="44"/>
        <v>0.66365217460900905</v>
      </c>
      <c r="AC240" s="295">
        <f>IF('FEN 2016'!$A1087&lt;&gt;0,'FEN 2016'!K1087, " ")</f>
        <v>2059080.67</v>
      </c>
      <c r="AD240" s="296">
        <f t="shared" si="45"/>
        <v>0.24597113159847855</v>
      </c>
      <c r="AE240" s="295">
        <f>IF('FEN 2016'!$A1087&lt;&gt;0,'FEN 2016'!L1087, " ")</f>
        <v>756564</v>
      </c>
      <c r="AF240" s="296">
        <f t="shared" si="46"/>
        <v>9.0376693792512425E-2</v>
      </c>
      <c r="AG240" s="296">
        <f t="shared" si="47"/>
        <v>0.81365217460900896</v>
      </c>
      <c r="AH240" s="314" t="s">
        <v>1343</v>
      </c>
      <c r="AI240" s="305"/>
      <c r="AJ240" s="305"/>
      <c r="AK240" s="305"/>
      <c r="AL240" s="305"/>
      <c r="AM240" s="305"/>
      <c r="AN240" s="305"/>
      <c r="AO240" s="305"/>
      <c r="AP240" s="128"/>
      <c r="AQ240" s="128"/>
      <c r="AR240" s="128"/>
      <c r="AS240" s="128"/>
      <c r="AT240" s="128"/>
      <c r="AU240" s="128"/>
      <c r="AV240" s="128"/>
      <c r="AW240" s="128"/>
      <c r="AX240" s="128"/>
      <c r="AY240" s="128"/>
    </row>
    <row r="241" spans="1:51" ht="13.15" customHeight="1">
      <c r="A241" s="128">
        <v>239</v>
      </c>
      <c r="B241" s="128">
        <f>IF('FEN 2016'!$A1094&lt;&gt;0,'FEN 2016'!B1094, " ")</f>
        <v>2013</v>
      </c>
      <c r="C241" s="128">
        <f>IF('FEN 2016'!$A1094&lt;&gt;0,'FEN 2016'!C1094, " ")</f>
        <v>2016</v>
      </c>
      <c r="D241" s="301" t="str">
        <f t="shared" si="51"/>
        <v xml:space="preserve"> </v>
      </c>
      <c r="E241" s="301" t="str">
        <f t="shared" si="51"/>
        <v xml:space="preserve"> </v>
      </c>
      <c r="F241" s="301" t="str">
        <f t="shared" si="51"/>
        <v>1</v>
      </c>
      <c r="G241" s="301" t="str">
        <f t="shared" si="51"/>
        <v>1</v>
      </c>
      <c r="H241" s="301" t="str">
        <f t="shared" si="51"/>
        <v>1</v>
      </c>
      <c r="I241" s="301" t="str">
        <f t="shared" si="51"/>
        <v>1</v>
      </c>
      <c r="J241" s="301" t="str">
        <f t="shared" si="51"/>
        <v xml:space="preserve"> </v>
      </c>
      <c r="K241" s="128" t="str">
        <f t="shared" si="41"/>
        <v>NU</v>
      </c>
      <c r="L241" s="306" t="str">
        <f>IF('FEN 2016'!$A1094&lt;&gt;0,'FEN 2016'!E1094, " ")</f>
        <v xml:space="preserve">Construcția sistemului de canalizare  </v>
      </c>
      <c r="M241" s="308"/>
      <c r="N241" s="308"/>
      <c r="O241" s="308" t="s">
        <v>1344</v>
      </c>
      <c r="P241" s="306"/>
      <c r="Q241" s="128" t="str">
        <f>IF('FEN 2016'!$A1094&lt;&gt;0,'FEN 2016'!F1094, " ")</f>
        <v>Primăria Iurceni, r. Nisporeni</v>
      </c>
      <c r="R241" s="298" t="s">
        <v>1459</v>
      </c>
      <c r="S241" s="298" t="s">
        <v>1392</v>
      </c>
      <c r="T241" s="298" t="s">
        <v>1334</v>
      </c>
      <c r="U241" s="298"/>
      <c r="V241" s="295">
        <f>IF('FEN 2016'!$A1094&lt;&gt;0,'FEN 2016'!H1094, " ")</f>
        <v>9600614</v>
      </c>
      <c r="W241" s="295">
        <f>IF('FEN 2016'!$A1094&lt;&gt;0,'FEN 2016'!G1094, " ")</f>
        <v>1440092.1</v>
      </c>
      <c r="X241" s="296">
        <f t="shared" si="42"/>
        <v>0.15000000000000002</v>
      </c>
      <c r="Y241" s="295">
        <f>IF('FEN 2016'!$A1094&lt;&gt;0,'FEN 2016'!I1094, " ")</f>
        <v>4523768</v>
      </c>
      <c r="Z241" s="296">
        <f t="shared" si="43"/>
        <v>0.47119569644191506</v>
      </c>
      <c r="AA241" s="295">
        <f>IF('FEN 2016'!$A1094&lt;&gt;0,'FEN 2016'!J1094, " ")</f>
        <v>2420713.58</v>
      </c>
      <c r="AB241" s="296">
        <f t="shared" si="44"/>
        <v>0.25214153803079681</v>
      </c>
      <c r="AC241" s="295">
        <f>IF('FEN 2016'!$A1094&lt;&gt;0,'FEN 2016'!K1094, " ")</f>
        <v>2103054.42</v>
      </c>
      <c r="AD241" s="296">
        <f t="shared" si="45"/>
        <v>0.21905415841111828</v>
      </c>
      <c r="AE241" s="295">
        <f>IF('FEN 2016'!$A1094&lt;&gt;0,'FEN 2016'!L1094, " ")</f>
        <v>5076846</v>
      </c>
      <c r="AF241" s="296">
        <f t="shared" si="46"/>
        <v>0.52880430355808494</v>
      </c>
      <c r="AG241" s="296">
        <f t="shared" si="47"/>
        <v>0.40214153803079677</v>
      </c>
      <c r="AH241" s="314" t="s">
        <v>1343</v>
      </c>
      <c r="AI241" s="305"/>
      <c r="AJ241" s="305"/>
      <c r="AK241" s="305"/>
      <c r="AL241" s="305"/>
      <c r="AM241" s="305"/>
      <c r="AN241" s="305"/>
      <c r="AO241" s="305"/>
      <c r="AP241" s="128"/>
      <c r="AQ241" s="128"/>
      <c r="AR241" s="128"/>
      <c r="AS241" s="128"/>
      <c r="AT241" s="128"/>
      <c r="AU241" s="128"/>
      <c r="AV241" s="128"/>
      <c r="AW241" s="128"/>
      <c r="AX241" s="128"/>
      <c r="AY241" s="128"/>
    </row>
    <row r="242" spans="1:51" ht="13.15" customHeight="1">
      <c r="A242" s="128">
        <v>240</v>
      </c>
      <c r="B242" s="128">
        <f>IF('FEN 2016'!$A1100&lt;&gt;0,'FEN 2016'!B1100, " ")</f>
        <v>2015</v>
      </c>
      <c r="C242" s="128">
        <f>IF('FEN 2016'!$A1100&lt;&gt;0,'FEN 2016'!C1100, " ")</f>
        <v>2016</v>
      </c>
      <c r="D242" s="301" t="str">
        <f t="shared" si="51"/>
        <v xml:space="preserve"> </v>
      </c>
      <c r="E242" s="301" t="str">
        <f t="shared" si="51"/>
        <v xml:space="preserve"> </v>
      </c>
      <c r="F242" s="301" t="str">
        <f t="shared" si="51"/>
        <v xml:space="preserve"> </v>
      </c>
      <c r="G242" s="301" t="str">
        <f t="shared" si="51"/>
        <v xml:space="preserve"> </v>
      </c>
      <c r="H242" s="301" t="str">
        <f t="shared" si="51"/>
        <v>1</v>
      </c>
      <c r="I242" s="301" t="str">
        <f t="shared" si="51"/>
        <v>1</v>
      </c>
      <c r="J242" s="301" t="str">
        <f t="shared" si="51"/>
        <v xml:space="preserve"> </v>
      </c>
      <c r="K242" s="128" t="str">
        <f t="shared" si="41"/>
        <v>NU</v>
      </c>
      <c r="L242" s="306" t="str">
        <f>IF('FEN 2016'!$A1100&lt;&gt;0,'FEN 2016'!E1100, " ")</f>
        <v xml:space="preserve">Alimentarea cu apă potabilă a. s. Hănăsenii Noi </v>
      </c>
      <c r="M242" s="308"/>
      <c r="N242" s="308" t="s">
        <v>1344</v>
      </c>
      <c r="O242" s="306"/>
      <c r="P242" s="306"/>
      <c r="Q242" s="128" t="str">
        <f>IF('FEN 2016'!$A1100&lt;&gt;0,'FEN 2016'!F1100, " ")</f>
        <v>Primăria Hănăsenii Noi, r. Leova</v>
      </c>
      <c r="R242" s="298" t="s">
        <v>1574</v>
      </c>
      <c r="S242" s="298" t="s">
        <v>1391</v>
      </c>
      <c r="T242" s="298" t="s">
        <v>1352</v>
      </c>
      <c r="U242" s="298"/>
      <c r="V242" s="295">
        <f>IF('FEN 2016'!$A1100&lt;&gt;0,'FEN 2016'!H1100, " ")</f>
        <v>4499990</v>
      </c>
      <c r="W242" s="295">
        <f>IF('FEN 2016'!$A1100&lt;&gt;0,'FEN 2016'!G1100, " ")</f>
        <v>674998.5</v>
      </c>
      <c r="X242" s="296">
        <f t="shared" si="42"/>
        <v>0.15</v>
      </c>
      <c r="Y242" s="295">
        <f>IF('FEN 2016'!$A1100&lt;&gt;0,'FEN 2016'!I1100, " ")</f>
        <v>3889778</v>
      </c>
      <c r="Z242" s="296">
        <f t="shared" si="43"/>
        <v>0.86439703199340445</v>
      </c>
      <c r="AA242" s="295">
        <f>IF('FEN 2016'!$A1100&lt;&gt;0,'FEN 2016'!J1100, " ")</f>
        <v>2446914.21</v>
      </c>
      <c r="AB242" s="296">
        <f t="shared" si="44"/>
        <v>0.5437599216887149</v>
      </c>
      <c r="AC242" s="295">
        <f>IF('FEN 2016'!$A1100&lt;&gt;0,'FEN 2016'!K1100, " ")</f>
        <v>1442863.79</v>
      </c>
      <c r="AD242" s="296">
        <f t="shared" si="45"/>
        <v>0.32063711030468955</v>
      </c>
      <c r="AE242" s="295">
        <f>IF('FEN 2016'!$A1100&lt;&gt;0,'FEN 2016'!L1100, " ")</f>
        <v>610212</v>
      </c>
      <c r="AF242" s="296">
        <f t="shared" si="46"/>
        <v>0.13560296800659558</v>
      </c>
      <c r="AG242" s="296">
        <f t="shared" si="47"/>
        <v>0.69375992168871481</v>
      </c>
      <c r="AH242" s="314" t="s">
        <v>1343</v>
      </c>
      <c r="AI242" s="305"/>
      <c r="AJ242" s="305"/>
      <c r="AK242" s="305"/>
      <c r="AL242" s="305"/>
      <c r="AM242" s="305"/>
      <c r="AN242" s="305"/>
      <c r="AO242" s="305"/>
      <c r="AP242" s="128"/>
      <c r="AQ242" s="128"/>
      <c r="AR242" s="128"/>
      <c r="AS242" s="128"/>
      <c r="AT242" s="128"/>
      <c r="AU242" s="128"/>
      <c r="AV242" s="128"/>
      <c r="AW242" s="128"/>
      <c r="AX242" s="128"/>
      <c r="AY242" s="128"/>
    </row>
    <row r="243" spans="1:51" ht="13.15" customHeight="1">
      <c r="A243" s="128">
        <v>241</v>
      </c>
      <c r="B243" s="128">
        <f>IF('FEN 2016'!$A1105&lt;&gt;0,'FEN 2016'!B1105, " ")</f>
        <v>2013</v>
      </c>
      <c r="C243" s="128">
        <f>IF('FEN 2016'!$A1105&lt;&gt;0,'FEN 2016'!C1105, " ")</f>
        <v>2016</v>
      </c>
      <c r="D243" s="301" t="str">
        <f t="shared" ref="D243:J252" si="52">IF(AND($B243&gt;=D$2-$C243+$B243,$C243&lt;=D$2+$C243-$B243),"1"," ")</f>
        <v xml:space="preserve"> </v>
      </c>
      <c r="E243" s="301" t="str">
        <f t="shared" si="52"/>
        <v xml:space="preserve"> </v>
      </c>
      <c r="F243" s="301" t="str">
        <f t="shared" si="52"/>
        <v>1</v>
      </c>
      <c r="G243" s="301" t="str">
        <f t="shared" si="52"/>
        <v>1</v>
      </c>
      <c r="H243" s="301" t="str">
        <f t="shared" si="52"/>
        <v>1</v>
      </c>
      <c r="I243" s="301" t="str">
        <f t="shared" si="52"/>
        <v>1</v>
      </c>
      <c r="J243" s="301" t="str">
        <f t="shared" si="52"/>
        <v xml:space="preserve"> </v>
      </c>
      <c r="K243" s="128" t="str">
        <f t="shared" si="41"/>
        <v>NU</v>
      </c>
      <c r="L243" s="306" t="str">
        <f>IF('FEN 2016'!$A1105&lt;&gt;0,'FEN 2016'!E1105, " ")</f>
        <v xml:space="preserve">Alimentarea cu apă, canalizare și epurare a s. Sărățica Nouă                                                 </v>
      </c>
      <c r="M243" s="308"/>
      <c r="N243" s="308" t="s">
        <v>1344</v>
      </c>
      <c r="O243" s="308" t="s">
        <v>1344</v>
      </c>
      <c r="P243" s="308" t="s">
        <v>1344</v>
      </c>
      <c r="Q243" s="128" t="str">
        <f>IF('FEN 2016'!$A1105&lt;&gt;0,'FEN 2016'!F1105, " ")</f>
        <v xml:space="preserve">Primăria Sărățica Nouă, r . Leova </v>
      </c>
      <c r="R243" s="298" t="s">
        <v>1575</v>
      </c>
      <c r="S243" s="298" t="s">
        <v>1391</v>
      </c>
      <c r="T243" s="298" t="s">
        <v>1352</v>
      </c>
      <c r="U243" s="298"/>
      <c r="V243" s="295">
        <f>IF('FEN 2016'!$A1105&lt;&gt;0,'FEN 2016'!H1105, " ")</f>
        <v>9395503</v>
      </c>
      <c r="W243" s="295">
        <f>IF('FEN 2016'!$A1105&lt;&gt;0,'FEN 2016'!G1105, " ")</f>
        <v>1409325.45</v>
      </c>
      <c r="X243" s="296">
        <f t="shared" si="42"/>
        <v>0.15</v>
      </c>
      <c r="Y243" s="295">
        <f>IF('FEN 2016'!$A1105&lt;&gt;0,'FEN 2016'!I1105, " ")</f>
        <v>7000000</v>
      </c>
      <c r="Z243" s="296">
        <f t="shared" si="43"/>
        <v>0.74503728006898617</v>
      </c>
      <c r="AA243" s="295">
        <f>IF('FEN 2016'!$A1105&lt;&gt;0,'FEN 2016'!J1105, " ")</f>
        <v>4070092.82</v>
      </c>
      <c r="AB243" s="296">
        <f t="shared" si="44"/>
        <v>0.4331958406058728</v>
      </c>
      <c r="AC243" s="295">
        <f>IF('FEN 2016'!$A1105&lt;&gt;0,'FEN 2016'!K1105, " ")</f>
        <v>2929907.18</v>
      </c>
      <c r="AD243" s="296">
        <f t="shared" si="45"/>
        <v>0.31184143946311338</v>
      </c>
      <c r="AE243" s="295">
        <f>IF('FEN 2016'!$A1105&lt;&gt;0,'FEN 2016'!L1105, " ")</f>
        <v>2395503</v>
      </c>
      <c r="AF243" s="296">
        <f t="shared" si="46"/>
        <v>0.25496271993101383</v>
      </c>
      <c r="AG243" s="296">
        <f t="shared" si="47"/>
        <v>0.58319584060587282</v>
      </c>
      <c r="AH243" s="314" t="s">
        <v>1343</v>
      </c>
      <c r="AI243" s="305"/>
      <c r="AJ243" s="305"/>
      <c r="AK243" s="305"/>
      <c r="AL243" s="305"/>
      <c r="AM243" s="305"/>
      <c r="AN243" s="305"/>
      <c r="AO243" s="305"/>
      <c r="AP243" s="128"/>
      <c r="AQ243" s="128"/>
      <c r="AR243" s="128"/>
      <c r="AS243" s="128"/>
      <c r="AT243" s="128"/>
      <c r="AU243" s="128"/>
      <c r="AV243" s="128"/>
      <c r="AW243" s="128"/>
      <c r="AX243" s="128"/>
      <c r="AY243" s="128"/>
    </row>
    <row r="244" spans="1:51" ht="13.15" customHeight="1">
      <c r="A244" s="128">
        <v>242</v>
      </c>
      <c r="B244" s="128">
        <f>IF('FEN 2016'!$A1113&lt;&gt;0,'FEN 2016'!B1113, " ")</f>
        <v>2015</v>
      </c>
      <c r="C244" s="128">
        <f>IF('FEN 2016'!$A1113&lt;&gt;0,'FEN 2016'!C1113, " ")</f>
        <v>2016</v>
      </c>
      <c r="D244" s="301" t="str">
        <f t="shared" si="52"/>
        <v xml:space="preserve"> </v>
      </c>
      <c r="E244" s="301" t="str">
        <f t="shared" si="52"/>
        <v xml:space="preserve"> </v>
      </c>
      <c r="F244" s="301" t="str">
        <f t="shared" si="52"/>
        <v xml:space="preserve"> </v>
      </c>
      <c r="G244" s="301" t="str">
        <f t="shared" si="52"/>
        <v xml:space="preserve"> </v>
      </c>
      <c r="H244" s="301" t="str">
        <f t="shared" si="52"/>
        <v>1</v>
      </c>
      <c r="I244" s="301" t="str">
        <f t="shared" si="52"/>
        <v>1</v>
      </c>
      <c r="J244" s="301" t="str">
        <f t="shared" si="52"/>
        <v xml:space="preserve"> </v>
      </c>
      <c r="K244" s="128" t="str">
        <f t="shared" si="41"/>
        <v>NU</v>
      </c>
      <c r="L244" s="306" t="str">
        <f>IF('FEN 2016'!$A1113&lt;&gt;0,'FEN 2016'!E1113, " ")</f>
        <v xml:space="preserve">Reconstrucţia şi extinderea reţelelor de apă în s. Malinovscoe, r. Rîşcani                             </v>
      </c>
      <c r="M244" s="308"/>
      <c r="N244" s="308" t="s">
        <v>1344</v>
      </c>
      <c r="O244" s="306"/>
      <c r="P244" s="306"/>
      <c r="Q244" s="128" t="str">
        <f>IF('FEN 2016'!$A1113&lt;&gt;0,'FEN 2016'!F1113, " ")</f>
        <v xml:space="preserve">Primăria Malinovscoe, r.  Rîşcani </v>
      </c>
      <c r="R244" s="298" t="s">
        <v>1505</v>
      </c>
      <c r="S244" s="298" t="s">
        <v>1395</v>
      </c>
      <c r="T244" s="298" t="s">
        <v>1336</v>
      </c>
      <c r="U244" s="298"/>
      <c r="V244" s="295">
        <f>IF('FEN 2016'!$A1113&lt;&gt;0,'FEN 2016'!H1113, " ")</f>
        <v>3191199</v>
      </c>
      <c r="W244" s="295">
        <f>IF('FEN 2016'!$A1113&lt;&gt;0,'FEN 2016'!G1113, " ")</f>
        <v>478679.85</v>
      </c>
      <c r="X244" s="296">
        <f t="shared" si="42"/>
        <v>0.15</v>
      </c>
      <c r="Y244" s="295">
        <f>IF('FEN 2016'!$A1113&lt;&gt;0,'FEN 2016'!I1113, " ")</f>
        <v>2814647</v>
      </c>
      <c r="Z244" s="296">
        <f t="shared" si="43"/>
        <v>0.88200297129699523</v>
      </c>
      <c r="AA244" s="295">
        <f>IF('FEN 2016'!$A1113&lt;&gt;0,'FEN 2016'!J1113, " ")</f>
        <v>731464.7</v>
      </c>
      <c r="AB244" s="296">
        <f t="shared" si="44"/>
        <v>0.22921312647691353</v>
      </c>
      <c r="AC244" s="295">
        <f>IF('FEN 2016'!$A1113&lt;&gt;0,'FEN 2016'!K1113, " ")</f>
        <v>2083182.3</v>
      </c>
      <c r="AD244" s="296">
        <f t="shared" si="45"/>
        <v>0.65278984482008173</v>
      </c>
      <c r="AE244" s="295">
        <f>IF('FEN 2016'!$A1113&lt;&gt;0,'FEN 2016'!L1113, " ")</f>
        <v>376552</v>
      </c>
      <c r="AF244" s="296">
        <f t="shared" si="46"/>
        <v>0.11799702870300473</v>
      </c>
      <c r="AG244" s="296">
        <f t="shared" si="47"/>
        <v>0.37921312647691346</v>
      </c>
      <c r="AH244" s="314" t="s">
        <v>1343</v>
      </c>
      <c r="AI244" s="305"/>
      <c r="AJ244" s="305"/>
      <c r="AK244" s="305"/>
      <c r="AL244" s="305"/>
      <c r="AM244" s="305"/>
      <c r="AN244" s="305"/>
      <c r="AO244" s="305"/>
      <c r="AP244" s="128"/>
      <c r="AQ244" s="128"/>
      <c r="AR244" s="128"/>
      <c r="AS244" s="128"/>
      <c r="AT244" s="128"/>
      <c r="AU244" s="128"/>
      <c r="AV244" s="128"/>
      <c r="AW244" s="128"/>
      <c r="AX244" s="128"/>
      <c r="AY244" s="128"/>
    </row>
    <row r="245" spans="1:51" ht="13.15" customHeight="1">
      <c r="A245" s="128">
        <v>243</v>
      </c>
      <c r="B245" s="128">
        <f>IF('FEN 2016'!$A1117&lt;&gt;0,'FEN 2016'!B1117, " ")</f>
        <v>2013</v>
      </c>
      <c r="C245" s="128">
        <f>IF('FEN 2016'!$A1117&lt;&gt;0,'FEN 2016'!C1117, " ")</f>
        <v>2016</v>
      </c>
      <c r="D245" s="301" t="str">
        <f t="shared" si="52"/>
        <v xml:space="preserve"> </v>
      </c>
      <c r="E245" s="301" t="str">
        <f t="shared" si="52"/>
        <v xml:space="preserve"> </v>
      </c>
      <c r="F245" s="301" t="str">
        <f t="shared" si="52"/>
        <v>1</v>
      </c>
      <c r="G245" s="301" t="str">
        <f t="shared" si="52"/>
        <v>1</v>
      </c>
      <c r="H245" s="301" t="str">
        <f t="shared" si="52"/>
        <v>1</v>
      </c>
      <c r="I245" s="301" t="str">
        <f t="shared" si="52"/>
        <v>1</v>
      </c>
      <c r="J245" s="301" t="str">
        <f t="shared" si="52"/>
        <v xml:space="preserve"> </v>
      </c>
      <c r="K245" s="128" t="str">
        <f t="shared" si="41"/>
        <v>NU</v>
      </c>
      <c r="L245" s="306" t="str">
        <f>IF('FEN 2016'!$A1117&lt;&gt;0,'FEN 2016'!E1117, " ")</f>
        <v xml:space="preserve">Aprovizionarea cu apă potabilă şi construcţia sistemului de canalizare şi epurare în s. Logăneşti, r. Hînceşti                                                              </v>
      </c>
      <c r="M245" s="308"/>
      <c r="N245" s="308" t="s">
        <v>1344</v>
      </c>
      <c r="O245" s="308" t="s">
        <v>1344</v>
      </c>
      <c r="P245" s="308" t="s">
        <v>1344</v>
      </c>
      <c r="Q245" s="128" t="str">
        <f>IF('FEN 2016'!$A1117&lt;&gt;0,'FEN 2016'!F1117, " ")</f>
        <v>Primăria Logăneşti,            r. Hînceşti</v>
      </c>
      <c r="R245" s="298" t="s">
        <v>1564</v>
      </c>
      <c r="S245" s="298" t="s">
        <v>1337</v>
      </c>
      <c r="T245" s="298" t="s">
        <v>1334</v>
      </c>
      <c r="U245" s="298"/>
      <c r="V245" s="295">
        <f>IF('FEN 2016'!$A1117&lt;&gt;0,'FEN 2016'!H1117, " ")</f>
        <v>16310023</v>
      </c>
      <c r="W245" s="295">
        <f>IF('FEN 2016'!$A1117&lt;&gt;0,'FEN 2016'!G1117, " ")</f>
        <v>2446503.4500000002</v>
      </c>
      <c r="X245" s="296">
        <f t="shared" si="42"/>
        <v>0.15000000000000002</v>
      </c>
      <c r="Y245" s="295">
        <f>IF('FEN 2016'!$A1117&lt;&gt;0,'FEN 2016'!I1117, " ")</f>
        <v>4500000</v>
      </c>
      <c r="Z245" s="296">
        <f t="shared" si="43"/>
        <v>0.27590396408392559</v>
      </c>
      <c r="AA245" s="295">
        <f>IF('FEN 2016'!$A1117&lt;&gt;0,'FEN 2016'!J1117, " ")</f>
        <v>2698115.86</v>
      </c>
      <c r="AB245" s="296">
        <f t="shared" si="44"/>
        <v>0.16542685807371332</v>
      </c>
      <c r="AC245" s="295">
        <f>IF('FEN 2016'!$A1117&lt;&gt;0,'FEN 2016'!K1117, " ")</f>
        <v>1801884.1400000001</v>
      </c>
      <c r="AD245" s="296">
        <f t="shared" si="45"/>
        <v>0.11047710601021225</v>
      </c>
      <c r="AE245" s="295">
        <f>IF('FEN 2016'!$A1117&lt;&gt;0,'FEN 2016'!L1117, " ")</f>
        <v>11810023</v>
      </c>
      <c r="AF245" s="296">
        <f t="shared" si="46"/>
        <v>0.72409603591607441</v>
      </c>
      <c r="AG245" s="296">
        <f t="shared" si="47"/>
        <v>0.31542685807371335</v>
      </c>
      <c r="AH245" s="314" t="s">
        <v>1343</v>
      </c>
      <c r="AI245" s="305"/>
      <c r="AJ245" s="305"/>
      <c r="AK245" s="305"/>
      <c r="AL245" s="305"/>
      <c r="AM245" s="305"/>
      <c r="AN245" s="305"/>
      <c r="AO245" s="305"/>
      <c r="AP245" s="128"/>
      <c r="AQ245" s="128"/>
      <c r="AR245" s="128"/>
      <c r="AS245" s="128"/>
      <c r="AT245" s="128"/>
      <c r="AU245" s="128"/>
      <c r="AV245" s="128"/>
      <c r="AW245" s="128"/>
      <c r="AX245" s="128"/>
      <c r="AY245" s="128"/>
    </row>
    <row r="246" spans="1:51" ht="13.15" customHeight="1">
      <c r="A246" s="128">
        <v>244</v>
      </c>
      <c r="B246" s="128">
        <f>IF('FEN 2016'!$A1121&lt;&gt;0,'FEN 2016'!B1121, " ")</f>
        <v>2016</v>
      </c>
      <c r="C246" s="128">
        <f>IF('FEN 2016'!$A1121&lt;&gt;0,'FEN 2016'!C1121, " ")</f>
        <v>2016</v>
      </c>
      <c r="D246" s="301" t="str">
        <f t="shared" si="52"/>
        <v xml:space="preserve"> </v>
      </c>
      <c r="E246" s="301" t="str">
        <f t="shared" si="52"/>
        <v xml:space="preserve"> </v>
      </c>
      <c r="F246" s="301" t="str">
        <f t="shared" si="52"/>
        <v xml:space="preserve"> </v>
      </c>
      <c r="G246" s="301" t="str">
        <f t="shared" si="52"/>
        <v xml:space="preserve"> </v>
      </c>
      <c r="H246" s="301" t="str">
        <f t="shared" si="52"/>
        <v xml:space="preserve"> </v>
      </c>
      <c r="I246" s="301" t="str">
        <f t="shared" si="52"/>
        <v>1</v>
      </c>
      <c r="J246" s="301" t="str">
        <f t="shared" si="52"/>
        <v xml:space="preserve"> </v>
      </c>
      <c r="K246" s="128" t="str">
        <f t="shared" si="41"/>
        <v>NU</v>
      </c>
      <c r="L246" s="306" t="str">
        <f>IF('FEN 2016'!$A1121&lt;&gt;0,'FEN 2016'!E1121, " ")</f>
        <v xml:space="preserve">Canalizarea comunei Svetlîi                                       </v>
      </c>
      <c r="M246" s="308"/>
      <c r="N246" s="308"/>
      <c r="O246" s="308" t="s">
        <v>1344</v>
      </c>
      <c r="P246" s="306"/>
      <c r="Q246" s="128" t="str">
        <f>IF('FEN 2016'!$A1121&lt;&gt;0,'FEN 2016'!F1121, " ")</f>
        <v>Primăria Svetlîi, r. Comrat</v>
      </c>
      <c r="R246" s="298" t="s">
        <v>1643</v>
      </c>
      <c r="S246" s="298" t="s">
        <v>1360</v>
      </c>
      <c r="T246" s="298" t="s">
        <v>1360</v>
      </c>
      <c r="U246" s="298"/>
      <c r="V246" s="295">
        <f>IF('FEN 2016'!$A1121&lt;&gt;0,'FEN 2016'!H1121, " ")</f>
        <v>17872607</v>
      </c>
      <c r="W246" s="295">
        <f>IF('FEN 2016'!$A1121&lt;&gt;0,'FEN 2016'!G1121, " ")</f>
        <v>2680891.0499999998</v>
      </c>
      <c r="X246" s="296">
        <f t="shared" si="42"/>
        <v>0.15</v>
      </c>
      <c r="Y246" s="295">
        <f>IF('FEN 2016'!$A1121&lt;&gt;0,'FEN 2016'!I1121, " ")</f>
        <v>1000000</v>
      </c>
      <c r="Z246" s="296">
        <f t="shared" si="43"/>
        <v>5.5951546408422675E-2</v>
      </c>
      <c r="AA246" s="295">
        <f>IF('FEN 2016'!$A1121&lt;&gt;0,'FEN 2016'!J1121, " ")</f>
        <v>868469.42</v>
      </c>
      <c r="AB246" s="296">
        <f t="shared" si="44"/>
        <v>4.859220705742593E-2</v>
      </c>
      <c r="AC246" s="295">
        <f>IF('FEN 2016'!$A1121&lt;&gt;0,'FEN 2016'!K1121, " ")</f>
        <v>131530.57999999996</v>
      </c>
      <c r="AD246" s="296">
        <f t="shared" si="45"/>
        <v>7.3593393509967494E-3</v>
      </c>
      <c r="AE246" s="295">
        <f>IF('FEN 2016'!$A1121&lt;&gt;0,'FEN 2016'!L1121, " ")</f>
        <v>16872607</v>
      </c>
      <c r="AF246" s="296">
        <f t="shared" si="46"/>
        <v>0.9440484535915773</v>
      </c>
      <c r="AG246" s="296">
        <f t="shared" si="47"/>
        <v>0.19859220705742592</v>
      </c>
      <c r="AH246" s="314" t="s">
        <v>1343</v>
      </c>
      <c r="AI246" s="305"/>
      <c r="AJ246" s="305"/>
      <c r="AK246" s="305"/>
      <c r="AL246" s="305"/>
      <c r="AM246" s="305"/>
      <c r="AN246" s="305"/>
      <c r="AO246" s="305"/>
      <c r="AP246" s="128"/>
      <c r="AQ246" s="128"/>
      <c r="AR246" s="128"/>
      <c r="AS246" s="128"/>
      <c r="AT246" s="128"/>
      <c r="AU246" s="128"/>
      <c r="AV246" s="128"/>
      <c r="AW246" s="128"/>
      <c r="AX246" s="128"/>
      <c r="AY246" s="128"/>
    </row>
    <row r="247" spans="1:51" ht="13.15" customHeight="1">
      <c r="A247" s="128">
        <v>245</v>
      </c>
      <c r="B247" s="128">
        <f>IF('FEN 2016'!$A1123&lt;&gt;0,'FEN 2016'!B1123, " ")</f>
        <v>2014</v>
      </c>
      <c r="C247" s="128">
        <f>IF('FEN 2016'!$A1123&lt;&gt;0,'FEN 2016'!C1123, " ")</f>
        <v>2016</v>
      </c>
      <c r="D247" s="301" t="str">
        <f t="shared" si="52"/>
        <v xml:space="preserve"> </v>
      </c>
      <c r="E247" s="301" t="str">
        <f t="shared" si="52"/>
        <v xml:space="preserve"> </v>
      </c>
      <c r="F247" s="301" t="str">
        <f t="shared" si="52"/>
        <v xml:space="preserve"> </v>
      </c>
      <c r="G247" s="301" t="str">
        <f t="shared" si="52"/>
        <v>1</v>
      </c>
      <c r="H247" s="301" t="str">
        <f t="shared" si="52"/>
        <v>1</v>
      </c>
      <c r="I247" s="301" t="str">
        <f t="shared" si="52"/>
        <v>1</v>
      </c>
      <c r="J247" s="301" t="str">
        <f t="shared" si="52"/>
        <v xml:space="preserve"> </v>
      </c>
      <c r="K247" s="128" t="str">
        <f t="shared" si="41"/>
        <v>NU</v>
      </c>
      <c r="L247" s="306" t="str">
        <f>IF('FEN 2016'!$A1123&lt;&gt;0,'FEN 2016'!E1123, " ")</f>
        <v xml:space="preserve">Construcția apeductului și a sistemului de canalizare în Baimaclia, r. Cantemir </v>
      </c>
      <c r="M247" s="308"/>
      <c r="N247" s="308" t="s">
        <v>1344</v>
      </c>
      <c r="O247" s="308" t="s">
        <v>1344</v>
      </c>
      <c r="P247" s="306"/>
      <c r="Q247" s="128" t="str">
        <f>IF('FEN 2016'!$A1123&lt;&gt;0,'FEN 2016'!F1123, " ")</f>
        <v>Primăria Baimaclia, r. Cantemir</v>
      </c>
      <c r="R247" s="298" t="s">
        <v>1428</v>
      </c>
      <c r="S247" s="298" t="s">
        <v>1333</v>
      </c>
      <c r="T247" s="298" t="s">
        <v>1352</v>
      </c>
      <c r="U247" s="298"/>
      <c r="V247" s="295">
        <f>IF('FEN 2016'!$A1123&lt;&gt;0,'FEN 2016'!H1123, " ")</f>
        <v>9465762</v>
      </c>
      <c r="W247" s="295">
        <f>IF('FEN 2016'!$A1123&lt;&gt;0,'FEN 2016'!G1123, " ")</f>
        <v>1419864.3</v>
      </c>
      <c r="X247" s="296">
        <f t="shared" si="42"/>
        <v>0.15</v>
      </c>
      <c r="Y247" s="295">
        <f>IF('FEN 2016'!$A1123&lt;&gt;0,'FEN 2016'!I1123, " ")</f>
        <v>1500000</v>
      </c>
      <c r="Z247" s="296">
        <f t="shared" si="43"/>
        <v>0.15846584775742301</v>
      </c>
      <c r="AA247" s="295">
        <f>IF('FEN 2016'!$A1123&lt;&gt;0,'FEN 2016'!J1123, " ")</f>
        <v>1000000</v>
      </c>
      <c r="AB247" s="296">
        <f t="shared" si="44"/>
        <v>0.10564389850494868</v>
      </c>
      <c r="AC247" s="295">
        <f>IF('FEN 2016'!$A1123&lt;&gt;0,'FEN 2016'!K1123, " ")</f>
        <v>500000</v>
      </c>
      <c r="AD247" s="296">
        <f t="shared" si="45"/>
        <v>5.282194925247434E-2</v>
      </c>
      <c r="AE247" s="295">
        <f>IF('FEN 2016'!$A1123&lt;&gt;0,'FEN 2016'!L1123, " ")</f>
        <v>7965762</v>
      </c>
      <c r="AF247" s="296">
        <f t="shared" si="46"/>
        <v>0.84153415224257699</v>
      </c>
      <c r="AG247" s="296">
        <f t="shared" si="47"/>
        <v>0.25564389850494867</v>
      </c>
      <c r="AH247" s="314" t="s">
        <v>1343</v>
      </c>
      <c r="AI247" s="305"/>
      <c r="AJ247" s="305"/>
      <c r="AK247" s="305"/>
      <c r="AL247" s="305"/>
      <c r="AM247" s="305"/>
      <c r="AN247" s="305"/>
      <c r="AO247" s="305"/>
      <c r="AP247" s="128"/>
      <c r="AQ247" s="128"/>
      <c r="AR247" s="128"/>
      <c r="AS247" s="128"/>
      <c r="AT247" s="128"/>
      <c r="AU247" s="128"/>
      <c r="AV247" s="128"/>
      <c r="AW247" s="128"/>
      <c r="AX247" s="128"/>
      <c r="AY247" s="128"/>
    </row>
    <row r="248" spans="1:51" ht="13.15" customHeight="1">
      <c r="A248" s="128">
        <v>246</v>
      </c>
      <c r="B248" s="128">
        <f>IF('FEN 2016'!$A1127&lt;&gt;0,'FEN 2016'!B1127, " ")</f>
        <v>2016</v>
      </c>
      <c r="C248" s="128">
        <f>IF('FEN 2016'!$A1127&lt;&gt;0,'FEN 2016'!C1127, " ")</f>
        <v>2016</v>
      </c>
      <c r="D248" s="301" t="str">
        <f t="shared" si="52"/>
        <v xml:space="preserve"> </v>
      </c>
      <c r="E248" s="301" t="str">
        <f t="shared" si="52"/>
        <v xml:space="preserve"> </v>
      </c>
      <c r="F248" s="301" t="str">
        <f t="shared" si="52"/>
        <v xml:space="preserve"> </v>
      </c>
      <c r="G248" s="301" t="str">
        <f t="shared" si="52"/>
        <v xml:space="preserve"> </v>
      </c>
      <c r="H248" s="301" t="str">
        <f t="shared" si="52"/>
        <v xml:space="preserve"> </v>
      </c>
      <c r="I248" s="301" t="str">
        <f t="shared" si="52"/>
        <v>1</v>
      </c>
      <c r="J248" s="301" t="str">
        <f t="shared" si="52"/>
        <v xml:space="preserve"> </v>
      </c>
      <c r="K248" s="128" t="str">
        <f t="shared" si="41"/>
        <v>NU</v>
      </c>
      <c r="L248" s="306" t="str">
        <f>IF('FEN 2016'!$A1127&lt;&gt;0,'FEN 2016'!E1127, " ")</f>
        <v xml:space="preserve">Sistem de alimentare cu apă în s. Ciuciulea  </v>
      </c>
      <c r="M248" s="308"/>
      <c r="N248" s="308" t="s">
        <v>1344</v>
      </c>
      <c r="O248" s="306"/>
      <c r="P248" s="306"/>
      <c r="Q248" s="128" t="str">
        <f>IF('FEN 2016'!$A1127&lt;&gt;0,'FEN 2016'!F1127, " ")</f>
        <v xml:space="preserve">Primăria Ciuciulea, r. Glodeni </v>
      </c>
      <c r="R248" s="298" t="s">
        <v>1496</v>
      </c>
      <c r="S248" s="298" t="s">
        <v>1389</v>
      </c>
      <c r="T248" s="298" t="s">
        <v>1336</v>
      </c>
      <c r="U248" s="298"/>
      <c r="V248" s="295">
        <f>IF('FEN 2016'!$A1127&lt;&gt;0,'FEN 2016'!H1127, " ")</f>
        <v>848525</v>
      </c>
      <c r="W248" s="295">
        <f>IF('FEN 2016'!$A1127&lt;&gt;0,'FEN 2016'!G1127, " ")</f>
        <v>127278.75</v>
      </c>
      <c r="X248" s="296">
        <f t="shared" si="42"/>
        <v>0.15</v>
      </c>
      <c r="Y248" s="295">
        <f>IF('FEN 2016'!$A1127&lt;&gt;0,'FEN 2016'!I1127, " ")</f>
        <v>590550</v>
      </c>
      <c r="Z248" s="296">
        <f t="shared" si="43"/>
        <v>0.69597242273356708</v>
      </c>
      <c r="AA248" s="295">
        <f>IF('FEN 2016'!$A1127&lt;&gt;0,'FEN 2016'!J1127, " ")</f>
        <v>395102.82</v>
      </c>
      <c r="AB248" s="296">
        <f t="shared" si="44"/>
        <v>0.46563486049320879</v>
      </c>
      <c r="AC248" s="295">
        <f>IF('FEN 2016'!$A1127&lt;&gt;0,'FEN 2016'!K1127, " ")</f>
        <v>195447.18</v>
      </c>
      <c r="AD248" s="296">
        <f t="shared" si="45"/>
        <v>0.23033756224035826</v>
      </c>
      <c r="AE248" s="295">
        <f>IF('FEN 2016'!$A1127&lt;&gt;0,'FEN 2016'!L1127, " ")</f>
        <v>257975</v>
      </c>
      <c r="AF248" s="296">
        <f t="shared" si="46"/>
        <v>0.30402757726643292</v>
      </c>
      <c r="AG248" s="296">
        <f t="shared" si="47"/>
        <v>0.61563486049320881</v>
      </c>
      <c r="AH248" s="314" t="s">
        <v>1343</v>
      </c>
      <c r="AI248" s="305"/>
      <c r="AJ248" s="305"/>
      <c r="AK248" s="305"/>
      <c r="AL248" s="305"/>
      <c r="AM248" s="305"/>
      <c r="AN248" s="305"/>
      <c r="AO248" s="305"/>
      <c r="AP248" s="128"/>
      <c r="AQ248" s="128"/>
      <c r="AR248" s="128"/>
      <c r="AS248" s="128"/>
      <c r="AT248" s="128"/>
      <c r="AU248" s="128"/>
      <c r="AV248" s="128"/>
      <c r="AW248" s="128"/>
      <c r="AX248" s="128"/>
      <c r="AY248" s="128"/>
    </row>
    <row r="249" spans="1:51" ht="13.15" customHeight="1">
      <c r="A249" s="128">
        <v>247</v>
      </c>
      <c r="B249" s="128">
        <f>IF('FEN 2016'!$A1130&lt;&gt;0,'FEN 2016'!B1130, " ")</f>
        <v>2016</v>
      </c>
      <c r="C249" s="128">
        <f>IF('FEN 2016'!$A1130&lt;&gt;0,'FEN 2016'!C1130, " ")</f>
        <v>2016</v>
      </c>
      <c r="D249" s="301" t="str">
        <f t="shared" si="52"/>
        <v xml:space="preserve"> </v>
      </c>
      <c r="E249" s="301" t="str">
        <f t="shared" si="52"/>
        <v xml:space="preserve"> </v>
      </c>
      <c r="F249" s="301" t="str">
        <f t="shared" si="52"/>
        <v xml:space="preserve"> </v>
      </c>
      <c r="G249" s="301" t="str">
        <f t="shared" si="52"/>
        <v xml:space="preserve"> </v>
      </c>
      <c r="H249" s="301" t="str">
        <f t="shared" si="52"/>
        <v xml:space="preserve"> </v>
      </c>
      <c r="I249" s="301" t="str">
        <f t="shared" si="52"/>
        <v>1</v>
      </c>
      <c r="J249" s="301" t="str">
        <f t="shared" si="52"/>
        <v xml:space="preserve"> </v>
      </c>
      <c r="K249" s="128" t="str">
        <f t="shared" si="41"/>
        <v>NU</v>
      </c>
      <c r="L249" s="306" t="str">
        <f>IF('FEN 2016'!$A1130&lt;&gt;0,'FEN 2016'!E1130, " ")</f>
        <v xml:space="preserve">Alimentarea cu apă a satului Caracui </v>
      </c>
      <c r="M249" s="308"/>
      <c r="N249" s="308" t="s">
        <v>1344</v>
      </c>
      <c r="O249" s="306"/>
      <c r="P249" s="306"/>
      <c r="Q249" s="128" t="str">
        <f>IF('FEN 2016'!$A1130&lt;&gt;0,'FEN 2016'!F1130, " ")</f>
        <v>Primăria Caracui, r. Hîncești</v>
      </c>
      <c r="R249" s="298" t="s">
        <v>1450</v>
      </c>
      <c r="S249" s="298" t="s">
        <v>1337</v>
      </c>
      <c r="T249" s="298" t="s">
        <v>1334</v>
      </c>
      <c r="U249" s="298"/>
      <c r="V249" s="295">
        <f>IF('FEN 2016'!$A1130&lt;&gt;0,'FEN 2016'!H1130, " ")</f>
        <v>1976172</v>
      </c>
      <c r="W249" s="295">
        <f>IF('FEN 2016'!$A1130&lt;&gt;0,'FEN 2016'!G1130, " ")</f>
        <v>296425.8</v>
      </c>
      <c r="X249" s="296">
        <f t="shared" si="42"/>
        <v>0.15</v>
      </c>
      <c r="Y249" s="295">
        <f>IF('FEN 2016'!$A1130&lt;&gt;0,'FEN 2016'!I1130, " ")</f>
        <v>1710786</v>
      </c>
      <c r="Z249" s="296">
        <f t="shared" si="43"/>
        <v>0.86570703359829004</v>
      </c>
      <c r="AA249" s="295">
        <f>IF('FEN 2016'!$A1130&lt;&gt;0,'FEN 2016'!J1130, " ")</f>
        <v>1314337.29</v>
      </c>
      <c r="AB249" s="296">
        <f t="shared" si="44"/>
        <v>0.66509255773282894</v>
      </c>
      <c r="AC249" s="295">
        <f>IF('FEN 2016'!$A1130&lt;&gt;0,'FEN 2016'!K1130, " ")</f>
        <v>396448.70999999996</v>
      </c>
      <c r="AD249" s="296">
        <f t="shared" si="45"/>
        <v>0.20061447586546108</v>
      </c>
      <c r="AE249" s="295">
        <f>IF('FEN 2016'!$A1130&lt;&gt;0,'FEN 2016'!L1130, " ")</f>
        <v>265386</v>
      </c>
      <c r="AF249" s="296">
        <f t="shared" si="46"/>
        <v>0.13429296640170998</v>
      </c>
      <c r="AG249" s="296">
        <f t="shared" si="47"/>
        <v>0.81509255773282896</v>
      </c>
      <c r="AH249" s="314" t="s">
        <v>1343</v>
      </c>
      <c r="AI249" s="305"/>
      <c r="AJ249" s="305"/>
      <c r="AK249" s="305"/>
      <c r="AL249" s="305"/>
      <c r="AM249" s="305"/>
      <c r="AN249" s="305"/>
      <c r="AO249" s="305"/>
      <c r="AP249" s="128"/>
      <c r="AQ249" s="128"/>
      <c r="AR249" s="128"/>
      <c r="AS249" s="128"/>
      <c r="AT249" s="128"/>
      <c r="AU249" s="128"/>
      <c r="AV249" s="128"/>
      <c r="AW249" s="128"/>
      <c r="AX249" s="128"/>
      <c r="AY249" s="128"/>
    </row>
    <row r="250" spans="1:51" ht="13.15" customHeight="1">
      <c r="A250" s="128">
        <v>248</v>
      </c>
      <c r="B250" s="128">
        <f>IF('FEN 2016'!$A1133&lt;&gt;0,'FEN 2016'!B1133, " ")</f>
        <v>2014</v>
      </c>
      <c r="C250" s="128">
        <f>IF('FEN 2016'!$A1133&lt;&gt;0,'FEN 2016'!C1133, " ")</f>
        <v>2016</v>
      </c>
      <c r="D250" s="301" t="str">
        <f t="shared" si="52"/>
        <v xml:space="preserve"> </v>
      </c>
      <c r="E250" s="301" t="str">
        <f t="shared" si="52"/>
        <v xml:space="preserve"> </v>
      </c>
      <c r="F250" s="301" t="str">
        <f t="shared" si="52"/>
        <v xml:space="preserve"> </v>
      </c>
      <c r="G250" s="301" t="str">
        <f t="shared" si="52"/>
        <v>1</v>
      </c>
      <c r="H250" s="301" t="str">
        <f t="shared" si="52"/>
        <v>1</v>
      </c>
      <c r="I250" s="301" t="str">
        <f t="shared" si="52"/>
        <v>1</v>
      </c>
      <c r="J250" s="301" t="str">
        <f t="shared" si="52"/>
        <v xml:space="preserve"> </v>
      </c>
      <c r="K250" s="128" t="str">
        <f t="shared" si="41"/>
        <v>NU</v>
      </c>
      <c r="L250" s="306" t="str">
        <f>IF('FEN 2016'!$A1133&lt;&gt;0,'FEN 2016'!E1133, " ")</f>
        <v xml:space="preserve">Sistemul de canalizare din s. Mălăieşti </v>
      </c>
      <c r="M250" s="308"/>
      <c r="N250" s="308"/>
      <c r="O250" s="308" t="s">
        <v>1344</v>
      </c>
      <c r="P250" s="306"/>
      <c r="Q250" s="128" t="str">
        <f>IF('FEN 2016'!$A1133&lt;&gt;0,'FEN 2016'!F1133, " ")</f>
        <v>Primăria s. Bălăbăneşti,    r.Criuleni</v>
      </c>
      <c r="R250" s="298" t="s">
        <v>1540</v>
      </c>
      <c r="S250" s="298" t="s">
        <v>1381</v>
      </c>
      <c r="T250" s="298" t="s">
        <v>1352</v>
      </c>
      <c r="U250" s="298" t="s">
        <v>1339</v>
      </c>
      <c r="V250" s="295">
        <f>IF('FEN 2016'!$A1133&lt;&gt;0,'FEN 2016'!H1133, " ")</f>
        <v>7848588</v>
      </c>
      <c r="W250" s="295">
        <f>IF('FEN 2016'!$A1133&lt;&gt;0,'FEN 2016'!G1133, " ")</f>
        <v>1177288.2</v>
      </c>
      <c r="X250" s="296">
        <f t="shared" si="42"/>
        <v>0.15</v>
      </c>
      <c r="Y250" s="295">
        <f>IF('FEN 2016'!$A1133&lt;&gt;0,'FEN 2016'!I1133, " ")</f>
        <v>4927139</v>
      </c>
      <c r="Z250" s="296">
        <f t="shared" si="43"/>
        <v>0.62777393844599816</v>
      </c>
      <c r="AA250" s="295">
        <f>IF('FEN 2016'!$A1133&lt;&gt;0,'FEN 2016'!J1133, " ")</f>
        <v>4690252.62</v>
      </c>
      <c r="AB250" s="296">
        <f t="shared" si="44"/>
        <v>0.59759190060683531</v>
      </c>
      <c r="AC250" s="295">
        <f>IF('FEN 2016'!$A1133&lt;&gt;0,'FEN 2016'!K1133, " ")</f>
        <v>236886.37999999989</v>
      </c>
      <c r="AD250" s="296">
        <f t="shared" si="45"/>
        <v>3.0182037839162904E-2</v>
      </c>
      <c r="AE250" s="295">
        <f>IF('FEN 2016'!$A1133&lt;&gt;0,'FEN 2016'!L1133, " ")</f>
        <v>2921449</v>
      </c>
      <c r="AF250" s="296">
        <f t="shared" si="46"/>
        <v>0.37222606155400184</v>
      </c>
      <c r="AG250" s="296">
        <f t="shared" si="47"/>
        <v>0.74759190060683534</v>
      </c>
      <c r="AH250" s="314" t="s">
        <v>1343</v>
      </c>
      <c r="AI250" s="305"/>
      <c r="AJ250" s="305"/>
      <c r="AK250" s="305"/>
      <c r="AL250" s="305"/>
      <c r="AM250" s="305"/>
      <c r="AN250" s="305"/>
      <c r="AO250" s="305"/>
      <c r="AP250" s="128"/>
      <c r="AQ250" s="128"/>
      <c r="AR250" s="128"/>
      <c r="AS250" s="128"/>
      <c r="AT250" s="128"/>
      <c r="AU250" s="128"/>
      <c r="AV250" s="128"/>
      <c r="AW250" s="128"/>
      <c r="AX250" s="128"/>
      <c r="AY250" s="128"/>
    </row>
    <row r="251" spans="1:51" ht="13.15" customHeight="1">
      <c r="A251" s="128">
        <v>249</v>
      </c>
      <c r="B251" s="128">
        <f>IF('FEN 2016'!$A1140&lt;&gt;0,'FEN 2016'!B1140, " ")</f>
        <v>2014</v>
      </c>
      <c r="C251" s="128">
        <f>IF('FEN 2016'!$A1140&lt;&gt;0,'FEN 2016'!C1140, " ")</f>
        <v>2016</v>
      </c>
      <c r="D251" s="301" t="str">
        <f t="shared" si="52"/>
        <v xml:space="preserve"> </v>
      </c>
      <c r="E251" s="301" t="str">
        <f t="shared" si="52"/>
        <v xml:space="preserve"> </v>
      </c>
      <c r="F251" s="301" t="str">
        <f t="shared" si="52"/>
        <v xml:space="preserve"> </v>
      </c>
      <c r="G251" s="301" t="str">
        <f t="shared" si="52"/>
        <v>1</v>
      </c>
      <c r="H251" s="301" t="str">
        <f t="shared" si="52"/>
        <v>1</v>
      </c>
      <c r="I251" s="301" t="str">
        <f t="shared" si="52"/>
        <v>1</v>
      </c>
      <c r="J251" s="301" t="str">
        <f t="shared" si="52"/>
        <v xml:space="preserve"> </v>
      </c>
      <c r="K251" s="128" t="str">
        <f t="shared" si="41"/>
        <v>NU</v>
      </c>
      <c r="L251" s="306" t="str">
        <f>IF('FEN 2016'!$A1140&lt;&gt;0,'FEN 2016'!E1140, " ")</f>
        <v xml:space="preserve">Construcția stației de epurare de tip Zone Umede Construite în satul Onișcani, r. Călărași - Etapa III </v>
      </c>
      <c r="M251" s="308"/>
      <c r="N251" s="308"/>
      <c r="O251" s="306"/>
      <c r="P251" s="308" t="s">
        <v>1344</v>
      </c>
      <c r="Q251" s="128" t="str">
        <f>IF('FEN 2016'!$A1140&lt;&gt;0,'FEN 2016'!F1140, " ")</f>
        <v>Primăria Onișcani, r. Călărași</v>
      </c>
      <c r="R251" s="298" t="s">
        <v>1520</v>
      </c>
      <c r="S251" s="298" t="s">
        <v>1374</v>
      </c>
      <c r="T251" s="298" t="s">
        <v>1334</v>
      </c>
      <c r="U251" s="298" t="s">
        <v>1339</v>
      </c>
      <c r="V251" s="295">
        <f>IF('FEN 2016'!$A1140&lt;&gt;0,'FEN 2016'!H1140, " ")</f>
        <v>5755647.71</v>
      </c>
      <c r="W251" s="295">
        <f>IF('FEN 2016'!$A1140&lt;&gt;0,'FEN 2016'!G1140, " ")</f>
        <v>863347.15650000004</v>
      </c>
      <c r="X251" s="296">
        <f t="shared" si="42"/>
        <v>0.15</v>
      </c>
      <c r="Y251" s="295">
        <f>IF('FEN 2016'!$A1140&lt;&gt;0,'FEN 2016'!I1140, " ")</f>
        <v>2824549</v>
      </c>
      <c r="Z251" s="296">
        <f t="shared" si="43"/>
        <v>0.49074389926481443</v>
      </c>
      <c r="AA251" s="295">
        <f>IF('FEN 2016'!$A1140&lt;&gt;0,'FEN 2016'!J1140, " ")</f>
        <v>2361198</v>
      </c>
      <c r="AB251" s="296">
        <f t="shared" si="44"/>
        <v>0.41024018824112501</v>
      </c>
      <c r="AC251" s="295">
        <f>IF('FEN 2016'!$A1140&lt;&gt;0,'FEN 2016'!K1140, " ")</f>
        <v>463351</v>
      </c>
      <c r="AD251" s="296">
        <f t="shared" si="45"/>
        <v>8.0503711023689459E-2</v>
      </c>
      <c r="AE251" s="295">
        <f>IF('FEN 2016'!$A1140&lt;&gt;0,'FEN 2016'!L1140, " ")</f>
        <v>2931098.71</v>
      </c>
      <c r="AF251" s="296">
        <f t="shared" si="46"/>
        <v>0.50925610073518557</v>
      </c>
      <c r="AG251" s="296">
        <f t="shared" si="47"/>
        <v>0.56024018824112498</v>
      </c>
      <c r="AH251" s="314" t="s">
        <v>1343</v>
      </c>
      <c r="AI251" s="305"/>
      <c r="AJ251" s="305"/>
      <c r="AK251" s="305"/>
      <c r="AL251" s="305"/>
      <c r="AM251" s="305"/>
      <c r="AN251" s="305"/>
      <c r="AO251" s="305"/>
      <c r="AP251" s="128"/>
      <c r="AQ251" s="128"/>
      <c r="AR251" s="128"/>
      <c r="AS251" s="128"/>
      <c r="AT251" s="128"/>
      <c r="AU251" s="128"/>
      <c r="AV251" s="128"/>
      <c r="AW251" s="128"/>
      <c r="AX251" s="128"/>
      <c r="AY251" s="128"/>
    </row>
    <row r="252" spans="1:51" ht="13.15" customHeight="1">
      <c r="A252" s="128">
        <v>250</v>
      </c>
      <c r="B252" s="128">
        <f>IF('FEN 2016'!$A1145&lt;&gt;0,'FEN 2016'!B1145, " ")</f>
        <v>2013</v>
      </c>
      <c r="C252" s="128">
        <f>IF('FEN 2016'!$A1145&lt;&gt;0,'FEN 2016'!C1145, " ")</f>
        <v>2016</v>
      </c>
      <c r="D252" s="301" t="str">
        <f t="shared" si="52"/>
        <v xml:space="preserve"> </v>
      </c>
      <c r="E252" s="301" t="str">
        <f t="shared" si="52"/>
        <v xml:space="preserve"> </v>
      </c>
      <c r="F252" s="301" t="str">
        <f t="shared" si="52"/>
        <v>1</v>
      </c>
      <c r="G252" s="301" t="str">
        <f t="shared" si="52"/>
        <v>1</v>
      </c>
      <c r="H252" s="301" t="str">
        <f t="shared" si="52"/>
        <v>1</v>
      </c>
      <c r="I252" s="301" t="str">
        <f t="shared" si="52"/>
        <v>1</v>
      </c>
      <c r="J252" s="301" t="str">
        <f t="shared" si="52"/>
        <v xml:space="preserve"> </v>
      </c>
      <c r="K252" s="128" t="str">
        <f t="shared" si="41"/>
        <v>NU</v>
      </c>
      <c r="L252" s="306" t="str">
        <f>IF('FEN 2016'!$A1145&lt;&gt;0,'FEN 2016'!E1145, " ")</f>
        <v xml:space="preserve">Construcția sistemului de aprovizionare cu apă a satului Sofia                                 </v>
      </c>
      <c r="M252" s="308"/>
      <c r="N252" s="308" t="s">
        <v>1344</v>
      </c>
      <c r="O252" s="306"/>
      <c r="P252" s="306"/>
      <c r="Q252" s="128" t="str">
        <f>IF('FEN 2016'!$A1145&lt;&gt;0,'FEN 2016'!F1145, " ")</f>
        <v>Primăria Sofia, r.Hîncești</v>
      </c>
      <c r="R252" s="298" t="s">
        <v>1439</v>
      </c>
      <c r="S252" s="298" t="s">
        <v>1337</v>
      </c>
      <c r="T252" s="298" t="s">
        <v>1334</v>
      </c>
      <c r="U252" s="298"/>
      <c r="V252" s="295">
        <f>IF('FEN 2016'!$A1145&lt;&gt;0,'FEN 2016'!H1145, " ")</f>
        <v>8270012</v>
      </c>
      <c r="W252" s="295">
        <f>IF('FEN 2016'!$A1145&lt;&gt;0,'FEN 2016'!G1145, " ")</f>
        <v>1240501.8</v>
      </c>
      <c r="X252" s="296">
        <f t="shared" si="42"/>
        <v>0.15</v>
      </c>
      <c r="Y252" s="295">
        <f>IF('FEN 2016'!$A1145&lt;&gt;0,'FEN 2016'!I1145, " ")</f>
        <v>7000000</v>
      </c>
      <c r="Z252" s="296">
        <f t="shared" si="43"/>
        <v>0.84643166176784268</v>
      </c>
      <c r="AA252" s="295">
        <f>IF('FEN 2016'!$A1145&lt;&gt;0,'FEN 2016'!J1145, " ")</f>
        <v>3269509.5700000003</v>
      </c>
      <c r="AB252" s="296">
        <f t="shared" si="44"/>
        <v>0.395345202642995</v>
      </c>
      <c r="AC252" s="295">
        <f>IF('FEN 2016'!$A1145&lt;&gt;0,'FEN 2016'!K1145, " ")</f>
        <v>3730490.4299999997</v>
      </c>
      <c r="AD252" s="296">
        <f t="shared" si="45"/>
        <v>0.45108645912484768</v>
      </c>
      <c r="AE252" s="295">
        <f>IF('FEN 2016'!$A1145&lt;&gt;0,'FEN 2016'!L1145, " ")</f>
        <v>1270012</v>
      </c>
      <c r="AF252" s="296">
        <f t="shared" si="46"/>
        <v>0.15356833823215735</v>
      </c>
      <c r="AG252" s="296">
        <f t="shared" si="47"/>
        <v>0.54534520264299502</v>
      </c>
      <c r="AH252" s="314" t="s">
        <v>1343</v>
      </c>
      <c r="AI252" s="305"/>
      <c r="AJ252" s="305"/>
      <c r="AK252" s="305"/>
      <c r="AL252" s="305"/>
      <c r="AM252" s="305"/>
      <c r="AN252" s="305"/>
      <c r="AO252" s="305"/>
      <c r="AP252" s="128"/>
      <c r="AQ252" s="128"/>
      <c r="AR252" s="128"/>
      <c r="AS252" s="128"/>
      <c r="AT252" s="128"/>
      <c r="AU252" s="128"/>
      <c r="AV252" s="128"/>
      <c r="AW252" s="128"/>
      <c r="AX252" s="128"/>
      <c r="AY252" s="128"/>
    </row>
    <row r="253" spans="1:51" ht="13.15" customHeight="1">
      <c r="A253" s="128">
        <v>251</v>
      </c>
      <c r="B253" s="128">
        <f>IF('FEN 2016'!$A1152&lt;&gt;0,'FEN 2016'!B1152, " ")</f>
        <v>2014</v>
      </c>
      <c r="C253" s="128">
        <f>IF('FEN 2016'!$A1152&lt;&gt;0,'FEN 2016'!C1152, " ")</f>
        <v>2016</v>
      </c>
      <c r="D253" s="301" t="str">
        <f t="shared" ref="D253:J262" si="53">IF(AND($B253&gt;=D$2-$C253+$B253,$C253&lt;=D$2+$C253-$B253),"1"," ")</f>
        <v xml:space="preserve"> </v>
      </c>
      <c r="E253" s="301" t="str">
        <f t="shared" si="53"/>
        <v xml:space="preserve"> </v>
      </c>
      <c r="F253" s="301" t="str">
        <f t="shared" si="53"/>
        <v xml:space="preserve"> </v>
      </c>
      <c r="G253" s="301" t="str">
        <f t="shared" si="53"/>
        <v>1</v>
      </c>
      <c r="H253" s="301" t="str">
        <f t="shared" si="53"/>
        <v>1</v>
      </c>
      <c r="I253" s="301" t="str">
        <f t="shared" si="53"/>
        <v>1</v>
      </c>
      <c r="J253" s="301" t="str">
        <f t="shared" si="53"/>
        <v xml:space="preserve"> </v>
      </c>
      <c r="K253" s="128" t="str">
        <f t="shared" si="41"/>
        <v>NU</v>
      </c>
      <c r="L253" s="306" t="str">
        <f>IF('FEN 2016'!$A1152&lt;&gt;0,'FEN 2016'!E1152, " ")</f>
        <v>Construcția sistemului de aprovizionare cu apă și canalizare în s.Văsieni, r.Ialoveni.</v>
      </c>
      <c r="M253" s="308"/>
      <c r="N253" s="308" t="s">
        <v>1344</v>
      </c>
      <c r="O253" s="308" t="s">
        <v>1344</v>
      </c>
      <c r="P253" s="306"/>
      <c r="Q253" s="128" t="str">
        <f>IF('FEN 2016'!$A1152&lt;&gt;0,'FEN 2016'!F1152, " ")</f>
        <v>Primăria Văsieni r.Ialoveni</v>
      </c>
      <c r="R253" s="298" t="s">
        <v>1569</v>
      </c>
      <c r="S253" s="298" t="s">
        <v>1390</v>
      </c>
      <c r="T253" s="298" t="s">
        <v>1334</v>
      </c>
      <c r="U253" s="298"/>
      <c r="V253" s="295">
        <f>IF('FEN 2016'!$A1152&lt;&gt;0,'FEN 2016'!H1152, " ")</f>
        <v>8241717</v>
      </c>
      <c r="W253" s="295">
        <f>IF('FEN 2016'!$A1152&lt;&gt;0,'FEN 2016'!G1152, " ")</f>
        <v>1236257.55</v>
      </c>
      <c r="X253" s="296">
        <f t="shared" si="42"/>
        <v>0.15</v>
      </c>
      <c r="Y253" s="295">
        <f>IF('FEN 2016'!$A1152&lt;&gt;0,'FEN 2016'!I1152, " ")</f>
        <v>7434842</v>
      </c>
      <c r="Z253" s="296">
        <f t="shared" si="43"/>
        <v>0.90209867676844524</v>
      </c>
      <c r="AA253" s="295">
        <f>IF('FEN 2016'!$A1152&lt;&gt;0,'FEN 2016'!J1152, " ")</f>
        <v>4495179.42</v>
      </c>
      <c r="AB253" s="296">
        <f t="shared" si="44"/>
        <v>0.54541783223083251</v>
      </c>
      <c r="AC253" s="295">
        <f>IF('FEN 2016'!$A1152&lt;&gt;0,'FEN 2016'!K1152, " ")</f>
        <v>2939662.58</v>
      </c>
      <c r="AD253" s="296">
        <f t="shared" si="45"/>
        <v>0.35668084453761273</v>
      </c>
      <c r="AE253" s="295">
        <f>IF('FEN 2016'!$A1152&lt;&gt;0,'FEN 2016'!L1152, " ")</f>
        <v>806875</v>
      </c>
      <c r="AF253" s="296">
        <f t="shared" si="46"/>
        <v>9.7901323231554788E-2</v>
      </c>
      <c r="AG253" s="296">
        <f t="shared" si="47"/>
        <v>0.69541783223083242</v>
      </c>
      <c r="AH253" s="314" t="s">
        <v>1343</v>
      </c>
      <c r="AI253" s="305"/>
      <c r="AJ253" s="305"/>
      <c r="AK253" s="305"/>
      <c r="AL253" s="305"/>
      <c r="AM253" s="305"/>
      <c r="AN253" s="305"/>
      <c r="AO253" s="305"/>
      <c r="AP253" s="128"/>
      <c r="AQ253" s="128"/>
      <c r="AR253" s="128"/>
      <c r="AS253" s="128"/>
      <c r="AT253" s="128"/>
      <c r="AU253" s="128"/>
      <c r="AV253" s="128"/>
      <c r="AW253" s="128"/>
      <c r="AX253" s="128"/>
      <c r="AY253" s="128"/>
    </row>
    <row r="254" spans="1:51" ht="13.15" customHeight="1">
      <c r="A254" s="128">
        <v>252</v>
      </c>
      <c r="B254" s="128">
        <f>IF('FEN 2016'!$A1159&lt;&gt;0,'FEN 2016'!B1159, " ")</f>
        <v>2014</v>
      </c>
      <c r="C254" s="128">
        <f>IF('FEN 2016'!$A1159&lt;&gt;0,'FEN 2016'!C1159, " ")</f>
        <v>2016</v>
      </c>
      <c r="D254" s="301" t="str">
        <f t="shared" si="53"/>
        <v xml:space="preserve"> </v>
      </c>
      <c r="E254" s="301" t="str">
        <f t="shared" si="53"/>
        <v xml:space="preserve"> </v>
      </c>
      <c r="F254" s="301" t="str">
        <f t="shared" si="53"/>
        <v xml:space="preserve"> </v>
      </c>
      <c r="G254" s="301" t="str">
        <f t="shared" si="53"/>
        <v>1</v>
      </c>
      <c r="H254" s="301" t="str">
        <f t="shared" si="53"/>
        <v>1</v>
      </c>
      <c r="I254" s="301" t="str">
        <f t="shared" si="53"/>
        <v>1</v>
      </c>
      <c r="J254" s="301" t="str">
        <f t="shared" si="53"/>
        <v xml:space="preserve"> </v>
      </c>
      <c r="K254" s="128" t="str">
        <f t="shared" si="41"/>
        <v>NU</v>
      </c>
      <c r="L254" s="306" t="str">
        <f>IF('FEN 2016'!$A1159&lt;&gt;0,'FEN 2016'!E1159, " ")</f>
        <v xml:space="preserve">Construcția rețelei de apeduct și canalizare în partea de nord - vest a orașului Călărași -                               </v>
      </c>
      <c r="M254" s="308"/>
      <c r="N254" s="308" t="s">
        <v>1344</v>
      </c>
      <c r="O254" s="308" t="s">
        <v>1344</v>
      </c>
      <c r="P254" s="306"/>
      <c r="Q254" s="128" t="str">
        <f>IF('FEN 2016'!$A1159&lt;&gt;0,'FEN 2016'!F1159, " ")</f>
        <v>Primăria orașului Călărași</v>
      </c>
      <c r="R254" s="298" t="s">
        <v>1374</v>
      </c>
      <c r="S254" s="298" t="s">
        <v>1374</v>
      </c>
      <c r="T254" s="298" t="s">
        <v>1334</v>
      </c>
      <c r="U254" s="298" t="s">
        <v>1339</v>
      </c>
      <c r="V254" s="295">
        <f>IF('FEN 2016'!$A1159&lt;&gt;0,'FEN 2016'!H1159, " ")</f>
        <v>7947838</v>
      </c>
      <c r="W254" s="295">
        <f>IF('FEN 2016'!$A1159&lt;&gt;0,'FEN 2016'!G1159, " ")</f>
        <v>1192175.7</v>
      </c>
      <c r="X254" s="296">
        <f t="shared" si="42"/>
        <v>0.15</v>
      </c>
      <c r="Y254" s="295">
        <f>IF('FEN 2016'!$A1159&lt;&gt;0,'FEN 2016'!I1159, " ")</f>
        <v>4000000</v>
      </c>
      <c r="Z254" s="296">
        <f t="shared" si="43"/>
        <v>0.50328152133951398</v>
      </c>
      <c r="AA254" s="295">
        <f>IF('FEN 2016'!$A1159&lt;&gt;0,'FEN 2016'!J1159, " ")</f>
        <v>2200000</v>
      </c>
      <c r="AB254" s="296">
        <f t="shared" si="44"/>
        <v>0.27680483673673267</v>
      </c>
      <c r="AC254" s="295">
        <f>IF('FEN 2016'!$A1159&lt;&gt;0,'FEN 2016'!K1159, " ")</f>
        <v>1800000</v>
      </c>
      <c r="AD254" s="296">
        <f t="shared" si="45"/>
        <v>0.22647668460278128</v>
      </c>
      <c r="AE254" s="295">
        <f>IF('FEN 2016'!$A1159&lt;&gt;0,'FEN 2016'!L1159, " ")</f>
        <v>3947838</v>
      </c>
      <c r="AF254" s="296">
        <f t="shared" si="46"/>
        <v>0.49671847866048602</v>
      </c>
      <c r="AG254" s="296">
        <f t="shared" si="47"/>
        <v>0.4268048367367327</v>
      </c>
      <c r="AH254" s="314" t="s">
        <v>1343</v>
      </c>
      <c r="AI254" s="305"/>
      <c r="AJ254" s="305"/>
      <c r="AK254" s="305"/>
      <c r="AL254" s="305"/>
      <c r="AM254" s="305"/>
      <c r="AN254" s="305"/>
      <c r="AO254" s="305"/>
      <c r="AP254" s="128"/>
      <c r="AQ254" s="128"/>
      <c r="AR254" s="128"/>
      <c r="AS254" s="128"/>
      <c r="AT254" s="128"/>
      <c r="AU254" s="128"/>
      <c r="AV254" s="128"/>
      <c r="AW254" s="128"/>
      <c r="AX254" s="128"/>
      <c r="AY254" s="128"/>
    </row>
    <row r="255" spans="1:51" ht="13.15" customHeight="1">
      <c r="A255" s="128">
        <v>253</v>
      </c>
      <c r="B255" s="128">
        <f>IF('FEN 2016'!$A1164&lt;&gt;0,'FEN 2016'!B1164, " ")</f>
        <v>2015</v>
      </c>
      <c r="C255" s="128">
        <f>IF('FEN 2016'!$A1164&lt;&gt;0,'FEN 2016'!C1164, " ")</f>
        <v>2016</v>
      </c>
      <c r="D255" s="301" t="str">
        <f t="shared" si="53"/>
        <v xml:space="preserve"> </v>
      </c>
      <c r="E255" s="301" t="str">
        <f t="shared" si="53"/>
        <v xml:space="preserve"> </v>
      </c>
      <c r="F255" s="301" t="str">
        <f t="shared" si="53"/>
        <v xml:space="preserve"> </v>
      </c>
      <c r="G255" s="301" t="str">
        <f t="shared" si="53"/>
        <v xml:space="preserve"> </v>
      </c>
      <c r="H255" s="301" t="str">
        <f t="shared" si="53"/>
        <v>1</v>
      </c>
      <c r="I255" s="301" t="str">
        <f t="shared" si="53"/>
        <v>1</v>
      </c>
      <c r="J255" s="301" t="str">
        <f t="shared" si="53"/>
        <v xml:space="preserve"> </v>
      </c>
      <c r="K255" s="128" t="str">
        <f t="shared" si="41"/>
        <v>NU</v>
      </c>
      <c r="L255" s="306" t="str">
        <f>IF('FEN 2016'!$A1164&lt;&gt;0,'FEN 2016'!E1164, " ")</f>
        <v xml:space="preserve">Construcția sistemului de canalizare și a stației de epurare din localitate, aprovizionarea cu apă potabilă a sectorului Badia din s. Bolohan, r. Orhei  </v>
      </c>
      <c r="M255" s="308"/>
      <c r="N255" s="308" t="s">
        <v>1344</v>
      </c>
      <c r="O255" s="308" t="s">
        <v>1344</v>
      </c>
      <c r="P255" s="308" t="s">
        <v>1344</v>
      </c>
      <c r="Q255" s="128" t="str">
        <f>IF('FEN 2016'!$A1164&lt;&gt;0,'FEN 2016'!F1164, " ")</f>
        <v>Primăria Bolohan, r. Orhei</v>
      </c>
      <c r="R255" s="298" t="s">
        <v>1465</v>
      </c>
      <c r="S255" s="298" t="s">
        <v>1393</v>
      </c>
      <c r="T255" s="298" t="s">
        <v>1334</v>
      </c>
      <c r="U255" s="298" t="s">
        <v>1339</v>
      </c>
      <c r="V255" s="295">
        <f>IF('FEN 2016'!$A1164&lt;&gt;0,'FEN 2016'!H1164, " ")</f>
        <v>10734745</v>
      </c>
      <c r="W255" s="295">
        <f>IF('FEN 2016'!$A1164&lt;&gt;0,'FEN 2016'!G1164, " ")</f>
        <v>1610211.75</v>
      </c>
      <c r="X255" s="296">
        <f t="shared" si="42"/>
        <v>0.15</v>
      </c>
      <c r="Y255" s="295">
        <f>IF('FEN 2016'!$A1164&lt;&gt;0,'FEN 2016'!I1164, " ")</f>
        <v>3000000</v>
      </c>
      <c r="Z255" s="296">
        <f t="shared" si="43"/>
        <v>0.2794663496897225</v>
      </c>
      <c r="AA255" s="295">
        <f>IF('FEN 2016'!$A1164&lt;&gt;0,'FEN 2016'!J1164, " ")</f>
        <v>2948128.12</v>
      </c>
      <c r="AB255" s="296">
        <f t="shared" si="44"/>
        <v>0.27463420137134137</v>
      </c>
      <c r="AC255" s="295">
        <f>IF('FEN 2016'!$A1164&lt;&gt;0,'FEN 2016'!K1164, " ")</f>
        <v>51871.879999999888</v>
      </c>
      <c r="AD255" s="296">
        <f t="shared" si="45"/>
        <v>4.8321483183810972E-3</v>
      </c>
      <c r="AE255" s="295">
        <f>IF('FEN 2016'!$A1164&lt;&gt;0,'FEN 2016'!L1164, " ")</f>
        <v>7734745</v>
      </c>
      <c r="AF255" s="296">
        <f t="shared" si="46"/>
        <v>0.7205336503102775</v>
      </c>
      <c r="AG255" s="296">
        <f t="shared" si="47"/>
        <v>0.42463420137134139</v>
      </c>
      <c r="AH255" s="314" t="s">
        <v>1343</v>
      </c>
      <c r="AI255" s="305"/>
      <c r="AJ255" s="305"/>
      <c r="AK255" s="305"/>
      <c r="AL255" s="305"/>
      <c r="AM255" s="305"/>
      <c r="AN255" s="305"/>
      <c r="AO255" s="305"/>
      <c r="AP255" s="128"/>
      <c r="AQ255" s="128"/>
      <c r="AR255" s="128"/>
      <c r="AS255" s="128"/>
      <c r="AT255" s="128"/>
      <c r="AU255" s="128"/>
      <c r="AV255" s="128"/>
      <c r="AW255" s="128"/>
      <c r="AX255" s="128"/>
      <c r="AY255" s="128"/>
    </row>
    <row r="256" spans="1:51" ht="13.15" customHeight="1">
      <c r="A256" s="128">
        <v>254</v>
      </c>
      <c r="B256" s="128">
        <f>IF('FEN 2016'!$A1168&lt;&gt;0,'FEN 2016'!B1168, " ")</f>
        <v>2015</v>
      </c>
      <c r="C256" s="128">
        <f>IF('FEN 2016'!$A1168&lt;&gt;0,'FEN 2016'!C1168, " ")</f>
        <v>2016</v>
      </c>
      <c r="D256" s="301" t="str">
        <f t="shared" si="53"/>
        <v xml:space="preserve"> </v>
      </c>
      <c r="E256" s="301" t="str">
        <f t="shared" si="53"/>
        <v xml:space="preserve"> </v>
      </c>
      <c r="F256" s="301" t="str">
        <f t="shared" si="53"/>
        <v xml:space="preserve"> </v>
      </c>
      <c r="G256" s="301" t="str">
        <f t="shared" si="53"/>
        <v xml:space="preserve"> </v>
      </c>
      <c r="H256" s="301" t="str">
        <f t="shared" si="53"/>
        <v>1</v>
      </c>
      <c r="I256" s="301" t="str">
        <f t="shared" si="53"/>
        <v>1</v>
      </c>
      <c r="J256" s="301" t="str">
        <f t="shared" si="53"/>
        <v xml:space="preserve"> </v>
      </c>
      <c r="K256" s="128" t="str">
        <f t="shared" si="41"/>
        <v>NU</v>
      </c>
      <c r="L256" s="306" t="str">
        <f>IF('FEN 2016'!$A1168&lt;&gt;0,'FEN 2016'!E1168, " ")</f>
        <v xml:space="preserve">Construcția sistemului de canalizare în s. Chioselia Rusă, r Comrat </v>
      </c>
      <c r="M256" s="308"/>
      <c r="N256" s="308"/>
      <c r="O256" s="308" t="s">
        <v>1344</v>
      </c>
      <c r="P256" s="306"/>
      <c r="Q256" s="128" t="str">
        <f>IF('FEN 2016'!$A1168&lt;&gt;0,'FEN 2016'!F1168, " ")</f>
        <v xml:space="preserve">Primăria Chioselia Rusă, r. Comrat </v>
      </c>
      <c r="R256" s="298" t="s">
        <v>1644</v>
      </c>
      <c r="S256" s="298" t="s">
        <v>1360</v>
      </c>
      <c r="T256" s="298" t="s">
        <v>1360</v>
      </c>
      <c r="U256" s="298"/>
      <c r="V256" s="295">
        <f>IF('FEN 2016'!$A1168&lt;&gt;0,'FEN 2016'!H1168, " ")</f>
        <v>7239514</v>
      </c>
      <c r="W256" s="295">
        <f>IF('FEN 2016'!$A1168&lt;&gt;0,'FEN 2016'!G1168, " ")</f>
        <v>1085927.1000000001</v>
      </c>
      <c r="X256" s="296">
        <f t="shared" si="42"/>
        <v>0.15000000000000002</v>
      </c>
      <c r="Y256" s="295">
        <f>IF('FEN 2016'!$A1168&lt;&gt;0,'FEN 2016'!I1168, " ")</f>
        <v>4000000</v>
      </c>
      <c r="Z256" s="296">
        <f t="shared" si="43"/>
        <v>0.55252327711501081</v>
      </c>
      <c r="AA256" s="295">
        <f>IF('FEN 2016'!$A1168&lt;&gt;0,'FEN 2016'!J1168, " ")</f>
        <v>3563917.13</v>
      </c>
      <c r="AB256" s="296">
        <f t="shared" si="44"/>
        <v>0.49228679300848094</v>
      </c>
      <c r="AC256" s="295">
        <f>IF('FEN 2016'!$A1168&lt;&gt;0,'FEN 2016'!K1168, " ")</f>
        <v>436082.87000000011</v>
      </c>
      <c r="AD256" s="296">
        <f t="shared" si="45"/>
        <v>6.023648410652982E-2</v>
      </c>
      <c r="AE256" s="295">
        <f>IF('FEN 2016'!$A1168&lt;&gt;0,'FEN 2016'!L1168, " ")</f>
        <v>3239514</v>
      </c>
      <c r="AF256" s="296">
        <f t="shared" si="46"/>
        <v>0.44747672288498924</v>
      </c>
      <c r="AG256" s="296">
        <f t="shared" si="47"/>
        <v>0.64228679300848102</v>
      </c>
      <c r="AH256" s="314" t="s">
        <v>1343</v>
      </c>
      <c r="AI256" s="305"/>
      <c r="AJ256" s="305"/>
      <c r="AK256" s="305"/>
      <c r="AL256" s="305"/>
      <c r="AM256" s="305"/>
      <c r="AN256" s="305"/>
      <c r="AO256" s="305"/>
      <c r="AP256" s="128"/>
      <c r="AQ256" s="128"/>
      <c r="AR256" s="128"/>
      <c r="AS256" s="128"/>
      <c r="AT256" s="128"/>
      <c r="AU256" s="128"/>
      <c r="AV256" s="128"/>
      <c r="AW256" s="128"/>
      <c r="AX256" s="128"/>
      <c r="AY256" s="128"/>
    </row>
    <row r="257" spans="1:51" ht="13.15" customHeight="1">
      <c r="A257" s="128">
        <v>255</v>
      </c>
      <c r="B257" s="128">
        <f>IF('FEN 2016'!$A1172&lt;&gt;0,'FEN 2016'!B1172, " ")</f>
        <v>2015</v>
      </c>
      <c r="C257" s="128">
        <f>IF('FEN 2016'!$A1172&lt;&gt;0,'FEN 2016'!C1172, " ")</f>
        <v>2016</v>
      </c>
      <c r="D257" s="301" t="str">
        <f t="shared" si="53"/>
        <v xml:space="preserve"> </v>
      </c>
      <c r="E257" s="301" t="str">
        <f t="shared" si="53"/>
        <v xml:space="preserve"> </v>
      </c>
      <c r="F257" s="301" t="str">
        <f t="shared" si="53"/>
        <v xml:space="preserve"> </v>
      </c>
      <c r="G257" s="301" t="str">
        <f t="shared" si="53"/>
        <v xml:space="preserve"> </v>
      </c>
      <c r="H257" s="301" t="str">
        <f t="shared" si="53"/>
        <v>1</v>
      </c>
      <c r="I257" s="301" t="str">
        <f t="shared" si="53"/>
        <v>1</v>
      </c>
      <c r="J257" s="301" t="str">
        <f t="shared" si="53"/>
        <v xml:space="preserve"> </v>
      </c>
      <c r="K257" s="128" t="str">
        <f t="shared" si="41"/>
        <v>NU</v>
      </c>
      <c r="L257" s="306" t="str">
        <f>IF('FEN 2016'!$A1172&lt;&gt;0,'FEN 2016'!E1172, " ")</f>
        <v xml:space="preserve">Forarea sondei arteziene, construcția sistemului de alimentare cu apă , canalizare și epurare a s. Lozova  </v>
      </c>
      <c r="M257" s="308" t="s">
        <v>1344</v>
      </c>
      <c r="N257" s="308" t="s">
        <v>1344</v>
      </c>
      <c r="O257" s="308" t="s">
        <v>1344</v>
      </c>
      <c r="P257" s="308" t="s">
        <v>1344</v>
      </c>
      <c r="Q257" s="128" t="str">
        <f>IF('FEN 2016'!$A1172&lt;&gt;0,'FEN 2016'!F1172, " ")</f>
        <v>Primăria com. Lozova, r. Strășeni</v>
      </c>
      <c r="R257" s="298" t="s">
        <v>1484</v>
      </c>
      <c r="S257" s="298" t="s">
        <v>1400</v>
      </c>
      <c r="T257" s="298" t="s">
        <v>1334</v>
      </c>
      <c r="U257" s="298" t="s">
        <v>1339</v>
      </c>
      <c r="V257" s="295">
        <f>IF('FEN 2016'!$A1172&lt;&gt;0,'FEN 2016'!H1172, " ")</f>
        <v>34024484</v>
      </c>
      <c r="W257" s="295">
        <f>IF('FEN 2016'!$A1172&lt;&gt;0,'FEN 2016'!G1172, " ")</f>
        <v>5103672.5999999996</v>
      </c>
      <c r="X257" s="296">
        <f t="shared" si="42"/>
        <v>0.15</v>
      </c>
      <c r="Y257" s="295">
        <f>IF('FEN 2016'!$A1172&lt;&gt;0,'FEN 2016'!I1172, " ")</f>
        <v>4000000</v>
      </c>
      <c r="Z257" s="296">
        <f t="shared" si="43"/>
        <v>0.1175624000646123</v>
      </c>
      <c r="AA257" s="295">
        <f>IF('FEN 2016'!$A1172&lt;&gt;0,'FEN 2016'!J1172, " ")</f>
        <v>2200000</v>
      </c>
      <c r="AB257" s="296">
        <f t="shared" si="44"/>
        <v>6.465932003553676E-2</v>
      </c>
      <c r="AC257" s="295">
        <f>IF('FEN 2016'!$A1172&lt;&gt;0,'FEN 2016'!K1172, " ")</f>
        <v>1800000</v>
      </c>
      <c r="AD257" s="296">
        <f t="shared" si="45"/>
        <v>5.2903080029075532E-2</v>
      </c>
      <c r="AE257" s="295">
        <f>IF('FEN 2016'!$A1172&lt;&gt;0,'FEN 2016'!L1172, " ")</f>
        <v>30024484</v>
      </c>
      <c r="AF257" s="296">
        <f t="shared" si="46"/>
        <v>0.88243759993538773</v>
      </c>
      <c r="AG257" s="296">
        <f t="shared" si="47"/>
        <v>0.21465932003553675</v>
      </c>
      <c r="AH257" s="314" t="s">
        <v>1343</v>
      </c>
      <c r="AI257" s="305"/>
      <c r="AJ257" s="305"/>
      <c r="AK257" s="305"/>
      <c r="AL257" s="305"/>
      <c r="AM257" s="305"/>
      <c r="AN257" s="305"/>
      <c r="AO257" s="305"/>
      <c r="AP257" s="128"/>
      <c r="AQ257" s="128"/>
      <c r="AR257" s="128"/>
      <c r="AS257" s="128"/>
      <c r="AT257" s="128"/>
      <c r="AU257" s="128"/>
      <c r="AV257" s="128"/>
      <c r="AW257" s="128"/>
      <c r="AX257" s="128"/>
      <c r="AY257" s="128"/>
    </row>
    <row r="258" spans="1:51" ht="13.15" customHeight="1">
      <c r="A258" s="128">
        <v>256</v>
      </c>
      <c r="B258" s="128">
        <f>IF('FEN 2016'!$A1176&lt;&gt;0,'FEN 2016'!B1176, " ")</f>
        <v>2015</v>
      </c>
      <c r="C258" s="128">
        <f>IF('FEN 2016'!$A1176&lt;&gt;0,'FEN 2016'!C1176, " ")</f>
        <v>2016</v>
      </c>
      <c r="D258" s="301" t="str">
        <f t="shared" si="53"/>
        <v xml:space="preserve"> </v>
      </c>
      <c r="E258" s="301" t="str">
        <f t="shared" si="53"/>
        <v xml:space="preserve"> </v>
      </c>
      <c r="F258" s="301" t="str">
        <f t="shared" si="53"/>
        <v xml:space="preserve"> </v>
      </c>
      <c r="G258" s="301" t="str">
        <f t="shared" si="53"/>
        <v xml:space="preserve"> </v>
      </c>
      <c r="H258" s="301" t="str">
        <f t="shared" si="53"/>
        <v>1</v>
      </c>
      <c r="I258" s="301" t="str">
        <f t="shared" si="53"/>
        <v>1</v>
      </c>
      <c r="J258" s="301" t="str">
        <f t="shared" si="53"/>
        <v xml:space="preserve"> </v>
      </c>
      <c r="K258" s="128" t="str">
        <f t="shared" si="41"/>
        <v>NU</v>
      </c>
      <c r="L258" s="306" t="str">
        <f>IF('FEN 2016'!$A1176&lt;&gt;0,'FEN 2016'!E1176, " ")</f>
        <v xml:space="preserve">Alimentarea cu apă şi canalizare în s. Năpădeni  </v>
      </c>
      <c r="M258" s="308"/>
      <c r="N258" s="308" t="s">
        <v>1344</v>
      </c>
      <c r="O258" s="308" t="s">
        <v>1344</v>
      </c>
      <c r="P258" s="306"/>
      <c r="Q258" s="128" t="str">
        <f>IF('FEN 2016'!$A1176&lt;&gt;0,'FEN 2016'!F1176, " ")</f>
        <v>Primăria s. Năpădeni              r. Ungheni</v>
      </c>
      <c r="R258" s="298" t="s">
        <v>1639</v>
      </c>
      <c r="S258" s="298" t="s">
        <v>1403</v>
      </c>
      <c r="T258" s="298" t="s">
        <v>1334</v>
      </c>
      <c r="U258" s="298"/>
      <c r="V258" s="295">
        <f>IF('FEN 2016'!$A1176&lt;&gt;0,'FEN 2016'!H1176, " ")</f>
        <v>12999675</v>
      </c>
      <c r="W258" s="295">
        <f>IF('FEN 2016'!$A1176&lt;&gt;0,'FEN 2016'!G1176, " ")</f>
        <v>1949951.25</v>
      </c>
      <c r="X258" s="296">
        <f t="shared" si="42"/>
        <v>0.15</v>
      </c>
      <c r="Y258" s="295">
        <f>IF('FEN 2016'!$A1176&lt;&gt;0,'FEN 2016'!I1176, " ")</f>
        <v>4000000</v>
      </c>
      <c r="Z258" s="296">
        <f t="shared" si="43"/>
        <v>0.30770000019231247</v>
      </c>
      <c r="AA258" s="295">
        <f>IF('FEN 2016'!$A1176&lt;&gt;0,'FEN 2016'!J1176, " ")</f>
        <v>4000000</v>
      </c>
      <c r="AB258" s="296">
        <f t="shared" si="44"/>
        <v>0.30770000019231247</v>
      </c>
      <c r="AC258" s="295">
        <f>IF('FEN 2016'!$A1176&lt;&gt;0,'FEN 2016'!K1176, " ")</f>
        <v>0</v>
      </c>
      <c r="AD258" s="296">
        <f t="shared" si="45"/>
        <v>0</v>
      </c>
      <c r="AE258" s="295">
        <f>IF('FEN 2016'!$A1176&lt;&gt;0,'FEN 2016'!L1176, " ")</f>
        <v>8999675</v>
      </c>
      <c r="AF258" s="296">
        <f t="shared" si="46"/>
        <v>0.69229999980768753</v>
      </c>
      <c r="AG258" s="296">
        <f t="shared" si="47"/>
        <v>0.45770000019231249</v>
      </c>
      <c r="AH258" s="314" t="s">
        <v>1343</v>
      </c>
      <c r="AI258" s="305"/>
      <c r="AJ258" s="305"/>
      <c r="AK258" s="305"/>
      <c r="AL258" s="305"/>
      <c r="AM258" s="305"/>
      <c r="AN258" s="305"/>
      <c r="AO258" s="305"/>
      <c r="AP258" s="128"/>
      <c r="AQ258" s="128"/>
      <c r="AR258" s="128"/>
      <c r="AS258" s="128"/>
      <c r="AT258" s="128"/>
      <c r="AU258" s="128"/>
      <c r="AV258" s="128"/>
      <c r="AW258" s="128"/>
      <c r="AX258" s="128"/>
      <c r="AY258" s="128"/>
    </row>
    <row r="259" spans="1:51" ht="13.15" customHeight="1">
      <c r="A259" s="128">
        <v>257</v>
      </c>
      <c r="B259" s="128">
        <f>IF('FEN 2016'!$A1180&lt;&gt;0,'FEN 2016'!B1180, " ")</f>
        <v>2014</v>
      </c>
      <c r="C259" s="128">
        <f>IF('FEN 2016'!$A1180&lt;&gt;0,'FEN 2016'!C1180, " ")</f>
        <v>2016</v>
      </c>
      <c r="D259" s="301" t="str">
        <f t="shared" si="53"/>
        <v xml:space="preserve"> </v>
      </c>
      <c r="E259" s="301" t="str">
        <f t="shared" si="53"/>
        <v xml:space="preserve"> </v>
      </c>
      <c r="F259" s="301" t="str">
        <f t="shared" si="53"/>
        <v xml:space="preserve"> </v>
      </c>
      <c r="G259" s="301" t="str">
        <f t="shared" si="53"/>
        <v>1</v>
      </c>
      <c r="H259" s="301" t="str">
        <f t="shared" si="53"/>
        <v>1</v>
      </c>
      <c r="I259" s="301" t="str">
        <f t="shared" si="53"/>
        <v>1</v>
      </c>
      <c r="J259" s="301" t="str">
        <f t="shared" si="53"/>
        <v xml:space="preserve"> </v>
      </c>
      <c r="K259" s="128" t="str">
        <f t="shared" ref="K259:K294" si="54">IF(AG259&gt;1, "DA", "NU")</f>
        <v>NU</v>
      </c>
      <c r="L259" s="306" t="str">
        <f>IF('FEN 2016'!$A1180&lt;&gt;0,'FEN 2016'!E1180, " ")</f>
        <v xml:space="preserve">Alimentarea cu apă și canalizare a s. Saharna Nouă                        </v>
      </c>
      <c r="M259" s="308"/>
      <c r="N259" s="308" t="s">
        <v>1344</v>
      </c>
      <c r="O259" s="308" t="s">
        <v>1344</v>
      </c>
      <c r="P259" s="306"/>
      <c r="Q259" s="128" t="str">
        <f>IF('FEN 2016'!$A1180&lt;&gt;0,'FEN 2016'!F1180, " ")</f>
        <v>Primăria Saharna, Nouă, r. Rezina</v>
      </c>
      <c r="R259" s="298" t="s">
        <v>1603</v>
      </c>
      <c r="S259" s="298" t="s">
        <v>1394</v>
      </c>
      <c r="T259" s="298" t="s">
        <v>1334</v>
      </c>
      <c r="U259" s="298" t="s">
        <v>1339</v>
      </c>
      <c r="V259" s="295">
        <f>IF('FEN 2016'!$A1180&lt;&gt;0,'FEN 2016'!H1180, " ")</f>
        <v>4964054</v>
      </c>
      <c r="W259" s="295">
        <f>IF('FEN 2016'!$A1180&lt;&gt;0,'FEN 2016'!G1180, " ")</f>
        <v>744608.1</v>
      </c>
      <c r="X259" s="296">
        <f t="shared" ref="X259:X316" si="55">W259/V259</f>
        <v>0.15</v>
      </c>
      <c r="Y259" s="295">
        <f>IF('FEN 2016'!$A1180&lt;&gt;0,'FEN 2016'!I1180, " ")</f>
        <v>4346046</v>
      </c>
      <c r="Z259" s="296">
        <f t="shared" ref="Z259:Z316" si="56">Y259/V259</f>
        <v>0.87550336881911439</v>
      </c>
      <c r="AA259" s="295">
        <f>IF('FEN 2016'!$A1180&lt;&gt;0,'FEN 2016'!J1180, " ")</f>
        <v>1963390</v>
      </c>
      <c r="AB259" s="296">
        <f t="shared" ref="AB259:AB316" si="57">AA259/V259</f>
        <v>0.39552148304591367</v>
      </c>
      <c r="AC259" s="295">
        <f>IF('FEN 2016'!$A1180&lt;&gt;0,'FEN 2016'!K1180, " ")</f>
        <v>2382656</v>
      </c>
      <c r="AD259" s="296">
        <f t="shared" ref="AD259:AD316" si="58">AC259/V259</f>
        <v>0.47998188577320067</v>
      </c>
      <c r="AE259" s="295">
        <f>IF('FEN 2016'!$A1180&lt;&gt;0,'FEN 2016'!L1180, " ")</f>
        <v>618008</v>
      </c>
      <c r="AF259" s="296">
        <f t="shared" ref="AF259:AF316" si="59">AE259/V259</f>
        <v>0.12449663118088562</v>
      </c>
      <c r="AG259" s="296">
        <f t="shared" ref="AG259:AG316" si="60">(AA259+W259)/V259</f>
        <v>0.54552148304591375</v>
      </c>
      <c r="AH259" s="314" t="s">
        <v>1343</v>
      </c>
      <c r="AI259" s="305"/>
      <c r="AJ259" s="305"/>
      <c r="AK259" s="305"/>
      <c r="AL259" s="305"/>
      <c r="AM259" s="305"/>
      <c r="AN259" s="305"/>
      <c r="AO259" s="305"/>
      <c r="AP259" s="128"/>
      <c r="AQ259" s="128"/>
      <c r="AR259" s="128"/>
      <c r="AS259" s="128"/>
      <c r="AT259" s="128"/>
      <c r="AU259" s="128"/>
      <c r="AV259" s="128"/>
      <c r="AW259" s="128"/>
      <c r="AX259" s="128"/>
      <c r="AY259" s="128"/>
    </row>
    <row r="260" spans="1:51" ht="13.15" customHeight="1">
      <c r="A260" s="128">
        <v>258</v>
      </c>
      <c r="B260" s="128">
        <f>IF('FEN 2016'!$A1185&lt;&gt;0,'FEN 2016'!B1185, " ")</f>
        <v>2012</v>
      </c>
      <c r="C260" s="128">
        <f>IF('FEN 2016'!$A1185&lt;&gt;0,'FEN 2016'!C1185, " ")</f>
        <v>2016</v>
      </c>
      <c r="D260" s="301" t="str">
        <f t="shared" si="53"/>
        <v xml:space="preserve"> </v>
      </c>
      <c r="E260" s="301" t="str">
        <f t="shared" si="53"/>
        <v>1</v>
      </c>
      <c r="F260" s="301" t="str">
        <f t="shared" si="53"/>
        <v>1</v>
      </c>
      <c r="G260" s="301" t="str">
        <f t="shared" si="53"/>
        <v>1</v>
      </c>
      <c r="H260" s="301" t="str">
        <f t="shared" si="53"/>
        <v>1</v>
      </c>
      <c r="I260" s="301" t="str">
        <f t="shared" si="53"/>
        <v>1</v>
      </c>
      <c r="J260" s="301" t="str">
        <f t="shared" si="53"/>
        <v xml:space="preserve"> </v>
      </c>
      <c r="K260" s="128" t="str">
        <f t="shared" si="54"/>
        <v>NU</v>
      </c>
      <c r="L260" s="306" t="str">
        <f>IF('FEN 2016'!$A1185&lt;&gt;0,'FEN 2016'!E1185, " ")</f>
        <v xml:space="preserve">Reconstrucția apeductului în com. Ratuș. Schimbarea turnului de apă din s. Zăicanii Noi, com.Ratuș </v>
      </c>
      <c r="M260" s="308"/>
      <c r="N260" s="308" t="s">
        <v>1344</v>
      </c>
      <c r="O260" s="306"/>
      <c r="P260" s="306"/>
      <c r="Q260" s="128" t="str">
        <f>IF('FEN 2016'!$A1185&lt;&gt;0,'FEN 2016'!F1185, " ")</f>
        <v>Primăria Ratuș, r.Telenești</v>
      </c>
      <c r="R260" s="298" t="s">
        <v>1628</v>
      </c>
      <c r="S260" s="298" t="s">
        <v>1402</v>
      </c>
      <c r="T260" s="298" t="s">
        <v>1334</v>
      </c>
      <c r="U260" s="298" t="s">
        <v>1339</v>
      </c>
      <c r="V260" s="295">
        <f>IF('FEN 2016'!$A1185&lt;&gt;0,'FEN 2016'!H1185, " ")</f>
        <v>3505187</v>
      </c>
      <c r="W260" s="295">
        <f>IF('FEN 2016'!$A1185&lt;&gt;0,'FEN 2016'!G1185, " ")</f>
        <v>525778.05000000005</v>
      </c>
      <c r="X260" s="296">
        <f t="shared" si="55"/>
        <v>0.15000000000000002</v>
      </c>
      <c r="Y260" s="295">
        <f>IF('FEN 2016'!$A1185&lt;&gt;0,'FEN 2016'!I1185, " ")</f>
        <v>3104817</v>
      </c>
      <c r="Z260" s="296">
        <f t="shared" si="56"/>
        <v>0.88577784865686193</v>
      </c>
      <c r="AA260" s="295">
        <f>IF('FEN 2016'!$A1185&lt;&gt;0,'FEN 2016'!J1185, " ")</f>
        <v>2911606.32</v>
      </c>
      <c r="AB260" s="296">
        <f t="shared" si="57"/>
        <v>0.83065648708613826</v>
      </c>
      <c r="AC260" s="295">
        <f>IF('FEN 2016'!$A1185&lt;&gt;0,'FEN 2016'!K1185, " ")</f>
        <v>193210.68000000017</v>
      </c>
      <c r="AD260" s="296">
        <f t="shared" si="58"/>
        <v>5.5121361570723663E-2</v>
      </c>
      <c r="AE260" s="295">
        <f>IF('FEN 2016'!$A1185&lt;&gt;0,'FEN 2016'!L1185, " ")</f>
        <v>400370</v>
      </c>
      <c r="AF260" s="296">
        <f t="shared" si="59"/>
        <v>0.11422215134313804</v>
      </c>
      <c r="AG260" s="296">
        <f t="shared" si="60"/>
        <v>0.9806564870861384</v>
      </c>
      <c r="AH260" s="314" t="s">
        <v>1343</v>
      </c>
      <c r="AI260" s="305"/>
      <c r="AJ260" s="305"/>
      <c r="AK260" s="305"/>
      <c r="AL260" s="305"/>
      <c r="AM260" s="305"/>
      <c r="AN260" s="305"/>
      <c r="AO260" s="305"/>
      <c r="AP260" s="128"/>
      <c r="AQ260" s="128"/>
      <c r="AR260" s="128"/>
      <c r="AS260" s="128"/>
      <c r="AT260" s="128"/>
      <c r="AU260" s="128"/>
      <c r="AV260" s="128"/>
      <c r="AW260" s="128"/>
      <c r="AX260" s="128"/>
      <c r="AY260" s="128"/>
    </row>
    <row r="261" spans="1:51" ht="13.15" customHeight="1">
      <c r="A261" s="128">
        <v>259</v>
      </c>
      <c r="B261" s="128">
        <f>IF('FEN 2016'!$A1193&lt;&gt;0,'FEN 2016'!B1193, " ")</f>
        <v>2014</v>
      </c>
      <c r="C261" s="128">
        <f>IF('FEN 2016'!$A1193&lt;&gt;0,'FEN 2016'!C1193, " ")</f>
        <v>2016</v>
      </c>
      <c r="D261" s="301" t="str">
        <f t="shared" si="53"/>
        <v xml:space="preserve"> </v>
      </c>
      <c r="E261" s="301" t="str">
        <f t="shared" si="53"/>
        <v xml:space="preserve"> </v>
      </c>
      <c r="F261" s="301" t="str">
        <f t="shared" si="53"/>
        <v xml:space="preserve"> </v>
      </c>
      <c r="G261" s="301" t="str">
        <f t="shared" si="53"/>
        <v>1</v>
      </c>
      <c r="H261" s="301" t="str">
        <f t="shared" si="53"/>
        <v>1</v>
      </c>
      <c r="I261" s="301" t="str">
        <f t="shared" si="53"/>
        <v>1</v>
      </c>
      <c r="J261" s="301" t="str">
        <f t="shared" si="53"/>
        <v xml:space="preserve"> </v>
      </c>
      <c r="K261" s="128" t="str">
        <f t="shared" si="54"/>
        <v>NU</v>
      </c>
      <c r="L261" s="306" t="str">
        <f>IF('FEN 2016'!$A1193&lt;&gt;0,'FEN 2016'!E1193, " ")</f>
        <v xml:space="preserve">Instalații de epurare a canalizării pentru gimnaziu și grădinița de copii </v>
      </c>
      <c r="M261" s="308"/>
      <c r="N261" s="308"/>
      <c r="O261" s="306"/>
      <c r="P261" s="308" t="s">
        <v>1344</v>
      </c>
      <c r="Q261" s="128" t="str">
        <f>IF('FEN 2016'!$A1193&lt;&gt;0,'FEN 2016'!F1193, " ")</f>
        <v>Primăria  Cîrnățenii Noi, r. Căușeni</v>
      </c>
      <c r="R261" s="298" t="s">
        <v>1530</v>
      </c>
      <c r="S261" s="298" t="s">
        <v>1377</v>
      </c>
      <c r="T261" s="298" t="s">
        <v>1352</v>
      </c>
      <c r="U261" s="298"/>
      <c r="V261" s="295">
        <f>IF('FEN 2016'!$A1193&lt;&gt;0,'FEN 2016'!H1193, " ")</f>
        <v>1466990</v>
      </c>
      <c r="W261" s="295">
        <f>IF('FEN 2016'!$A1193&lt;&gt;0,'FEN 2016'!G1193, " ")</f>
        <v>220048.5</v>
      </c>
      <c r="X261" s="296">
        <f t="shared" si="55"/>
        <v>0.15</v>
      </c>
      <c r="Y261" s="295">
        <f>IF('FEN 2016'!$A1193&lt;&gt;0,'FEN 2016'!I1193, " ")</f>
        <v>1321942</v>
      </c>
      <c r="Z261" s="296">
        <f t="shared" si="56"/>
        <v>0.90112543371120457</v>
      </c>
      <c r="AA261" s="295">
        <f>IF('FEN 2016'!$A1193&lt;&gt;0,'FEN 2016'!J1193, " ")</f>
        <v>1097982.57</v>
      </c>
      <c r="AB261" s="296">
        <f t="shared" si="57"/>
        <v>0.74845947825138548</v>
      </c>
      <c r="AC261" s="295">
        <f>IF('FEN 2016'!$A1193&lt;&gt;0,'FEN 2016'!K1193, " ")</f>
        <v>223959.42999999993</v>
      </c>
      <c r="AD261" s="296">
        <f t="shared" si="58"/>
        <v>0.15266595545981904</v>
      </c>
      <c r="AE261" s="295">
        <f>IF('FEN 2016'!$A1193&lt;&gt;0,'FEN 2016'!L1193, " ")</f>
        <v>145048</v>
      </c>
      <c r="AF261" s="296">
        <f t="shared" si="59"/>
        <v>9.8874566288795429E-2</v>
      </c>
      <c r="AG261" s="296">
        <f t="shared" si="60"/>
        <v>0.8984594782513855</v>
      </c>
      <c r="AH261" s="314" t="s">
        <v>1343</v>
      </c>
      <c r="AI261" s="305"/>
      <c r="AJ261" s="305"/>
      <c r="AK261" s="305"/>
      <c r="AL261" s="305"/>
      <c r="AM261" s="305"/>
      <c r="AN261" s="305"/>
      <c r="AO261" s="305"/>
      <c r="AP261" s="128"/>
      <c r="AQ261" s="128"/>
      <c r="AR261" s="128"/>
      <c r="AS261" s="128"/>
      <c r="AT261" s="128"/>
      <c r="AU261" s="128"/>
      <c r="AV261" s="128"/>
      <c r="AW261" s="128"/>
      <c r="AX261" s="128"/>
      <c r="AY261" s="128"/>
    </row>
    <row r="262" spans="1:51" ht="13.15" customHeight="1">
      <c r="A262" s="128">
        <v>260</v>
      </c>
      <c r="B262" s="128">
        <f>IF('FEN 2016'!$A1197&lt;&gt;0,'FEN 2016'!B1197, " ")</f>
        <v>2014</v>
      </c>
      <c r="C262" s="128">
        <f>IF('FEN 2016'!$A1197&lt;&gt;0,'FEN 2016'!C1197, " ")</f>
        <v>2016</v>
      </c>
      <c r="D262" s="301" t="str">
        <f t="shared" si="53"/>
        <v xml:space="preserve"> </v>
      </c>
      <c r="E262" s="301" t="str">
        <f t="shared" si="53"/>
        <v xml:space="preserve"> </v>
      </c>
      <c r="F262" s="301" t="str">
        <f t="shared" si="53"/>
        <v xml:space="preserve"> </v>
      </c>
      <c r="G262" s="301" t="str">
        <f t="shared" si="53"/>
        <v>1</v>
      </c>
      <c r="H262" s="301" t="str">
        <f t="shared" si="53"/>
        <v>1</v>
      </c>
      <c r="I262" s="301" t="str">
        <f t="shared" si="53"/>
        <v>1</v>
      </c>
      <c r="J262" s="301" t="str">
        <f t="shared" si="53"/>
        <v xml:space="preserve"> </v>
      </c>
      <c r="K262" s="128" t="str">
        <f t="shared" si="54"/>
        <v>NU</v>
      </c>
      <c r="L262" s="306" t="str">
        <f>IF('FEN 2016'!$A1197&lt;&gt;0,'FEN 2016'!E1197, " ")</f>
        <v>Construcția stațiilor de epurare a apelor reziduale -</v>
      </c>
      <c r="M262" s="308"/>
      <c r="N262" s="308"/>
      <c r="O262" s="306"/>
      <c r="P262" s="308" t="s">
        <v>1344</v>
      </c>
      <c r="Q262" s="128" t="str">
        <f>IF('FEN 2016'!$A1197&lt;&gt;0,'FEN 2016'!F1197, " ")</f>
        <v xml:space="preserve">Primăria Crihana Veche, r. Cahul </v>
      </c>
      <c r="R262" s="298" t="s">
        <v>1421</v>
      </c>
      <c r="S262" s="298" t="s">
        <v>1372</v>
      </c>
      <c r="T262" s="298" t="s">
        <v>1352</v>
      </c>
      <c r="U262" s="298"/>
      <c r="V262" s="295">
        <f>IF('FEN 2016'!$A1197&lt;&gt;0,'FEN 2016'!H1197, " ")</f>
        <v>6955265</v>
      </c>
      <c r="W262" s="295">
        <f>IF('FEN 2016'!$A1197&lt;&gt;0,'FEN 2016'!G1197, " ")</f>
        <v>1043289.75</v>
      </c>
      <c r="X262" s="296">
        <f t="shared" si="55"/>
        <v>0.15</v>
      </c>
      <c r="Y262" s="295">
        <f>IF('FEN 2016'!$A1197&lt;&gt;0,'FEN 2016'!I1197, " ")</f>
        <v>2500000</v>
      </c>
      <c r="Z262" s="296">
        <f t="shared" si="56"/>
        <v>0.35943993507077016</v>
      </c>
      <c r="AA262" s="295">
        <f>IF('FEN 2016'!$A1197&lt;&gt;0,'FEN 2016'!J1197, " ")</f>
        <v>1500000</v>
      </c>
      <c r="AB262" s="296">
        <f t="shared" si="57"/>
        <v>0.21566396104246208</v>
      </c>
      <c r="AC262" s="295">
        <f>IF('FEN 2016'!$A1197&lt;&gt;0,'FEN 2016'!K1197, " ")</f>
        <v>1000000</v>
      </c>
      <c r="AD262" s="296">
        <f t="shared" si="58"/>
        <v>0.14377597402830805</v>
      </c>
      <c r="AE262" s="295">
        <f>IF('FEN 2016'!$A1197&lt;&gt;0,'FEN 2016'!L1197, " ")</f>
        <v>4455265</v>
      </c>
      <c r="AF262" s="296">
        <f t="shared" si="59"/>
        <v>0.6405600649292299</v>
      </c>
      <c r="AG262" s="296">
        <f t="shared" si="60"/>
        <v>0.36566396104246207</v>
      </c>
      <c r="AH262" s="314" t="s">
        <v>1343</v>
      </c>
      <c r="AI262" s="305"/>
      <c r="AJ262" s="305"/>
      <c r="AK262" s="305"/>
      <c r="AL262" s="305"/>
      <c r="AM262" s="305"/>
      <c r="AN262" s="305"/>
      <c r="AO262" s="305"/>
      <c r="AP262" s="128"/>
      <c r="AQ262" s="128"/>
      <c r="AR262" s="128"/>
      <c r="AS262" s="128"/>
      <c r="AT262" s="128"/>
      <c r="AU262" s="128"/>
      <c r="AV262" s="128"/>
      <c r="AW262" s="128"/>
      <c r="AX262" s="128"/>
      <c r="AY262" s="128"/>
    </row>
    <row r="263" spans="1:51" ht="13.15" customHeight="1">
      <c r="A263" s="128">
        <v>261</v>
      </c>
      <c r="B263" s="128">
        <f>IF('FEN 2016'!$A1202&lt;&gt;0,'FEN 2016'!B1202, " ")</f>
        <v>2013</v>
      </c>
      <c r="C263" s="128">
        <f>IF('FEN 2016'!$A1202&lt;&gt;0,'FEN 2016'!C1202, " ")</f>
        <v>2016</v>
      </c>
      <c r="D263" s="301" t="str">
        <f t="shared" ref="D263:J278" si="61">IF(AND($B263&gt;=D$2-$C263+$B263,$C263&lt;=D$2+$C263-$B263),"1"," ")</f>
        <v xml:space="preserve"> </v>
      </c>
      <c r="E263" s="301" t="str">
        <f t="shared" si="61"/>
        <v xml:space="preserve"> </v>
      </c>
      <c r="F263" s="301" t="str">
        <f t="shared" si="61"/>
        <v>1</v>
      </c>
      <c r="G263" s="301" t="str">
        <f t="shared" si="61"/>
        <v>1</v>
      </c>
      <c r="H263" s="301" t="str">
        <f t="shared" si="61"/>
        <v>1</v>
      </c>
      <c r="I263" s="301" t="str">
        <f t="shared" si="61"/>
        <v>1</v>
      </c>
      <c r="J263" s="301" t="str">
        <f t="shared" si="61"/>
        <v xml:space="preserve"> </v>
      </c>
      <c r="K263" s="128" t="str">
        <f t="shared" si="54"/>
        <v>NU</v>
      </c>
      <c r="L263" s="306" t="str">
        <f>IF('FEN 2016'!$A1202&lt;&gt;0,'FEN 2016'!E1202, " ")</f>
        <v xml:space="preserve">Construcția rețelelor de canalizare și a stației de epurare din s. Răzeni, r. Ialoveni </v>
      </c>
      <c r="M263" s="308"/>
      <c r="N263" s="308"/>
      <c r="O263" s="308" t="s">
        <v>1344</v>
      </c>
      <c r="P263" s="308" t="s">
        <v>1344</v>
      </c>
      <c r="Q263" s="128" t="str">
        <f>IF('FEN 2016'!$A1202&lt;&gt;0,'FEN 2016'!F1202, " ")</f>
        <v>Primăria com. Răzeni, r. Ialoveni</v>
      </c>
      <c r="R263" s="298" t="s">
        <v>1570</v>
      </c>
      <c r="S263" s="298" t="s">
        <v>1390</v>
      </c>
      <c r="T263" s="298" t="s">
        <v>1334</v>
      </c>
      <c r="U263" s="298"/>
      <c r="V263" s="295">
        <f>IF('FEN 2016'!$A1202&lt;&gt;0,'FEN 2016'!H1202, " ")</f>
        <v>22995494</v>
      </c>
      <c r="W263" s="295">
        <f>IF('FEN 2016'!$A1202&lt;&gt;0,'FEN 2016'!G1202, " ")</f>
        <v>3449324.1</v>
      </c>
      <c r="X263" s="296">
        <f t="shared" si="55"/>
        <v>0.15</v>
      </c>
      <c r="Y263" s="295">
        <f>IF('FEN 2016'!$A1202&lt;&gt;0,'FEN 2016'!I1202, " ")</f>
        <v>3500000</v>
      </c>
      <c r="Z263" s="296">
        <f t="shared" si="56"/>
        <v>0.15220373173979215</v>
      </c>
      <c r="AA263" s="295">
        <f>IF('FEN 2016'!$A1202&lt;&gt;0,'FEN 2016'!J1202, " ")</f>
        <v>2697178.0700000003</v>
      </c>
      <c r="AB263" s="296">
        <f t="shared" si="57"/>
        <v>0.11729159069163725</v>
      </c>
      <c r="AC263" s="295">
        <f>IF('FEN 2016'!$A1202&lt;&gt;0,'FEN 2016'!K1202, " ")</f>
        <v>802821.9299999997</v>
      </c>
      <c r="AD263" s="296">
        <f t="shared" si="58"/>
        <v>3.4912141048154897E-2</v>
      </c>
      <c r="AE263" s="295">
        <f>IF('FEN 2016'!$A1202&lt;&gt;0,'FEN 2016'!L1202, " ")</f>
        <v>19495494</v>
      </c>
      <c r="AF263" s="296">
        <f t="shared" si="59"/>
        <v>0.84779626826020782</v>
      </c>
      <c r="AG263" s="296">
        <f t="shared" si="60"/>
        <v>0.26729159069163722</v>
      </c>
      <c r="AH263" s="314" t="s">
        <v>1343</v>
      </c>
      <c r="AI263" s="305"/>
      <c r="AJ263" s="305"/>
      <c r="AK263" s="305"/>
      <c r="AL263" s="305"/>
      <c r="AM263" s="305"/>
      <c r="AN263" s="305"/>
      <c r="AO263" s="305"/>
      <c r="AP263" s="128"/>
      <c r="AQ263" s="128"/>
      <c r="AR263" s="128"/>
      <c r="AS263" s="128"/>
      <c r="AT263" s="128"/>
      <c r="AU263" s="128"/>
      <c r="AV263" s="128"/>
      <c r="AW263" s="128"/>
      <c r="AX263" s="128"/>
      <c r="AY263" s="128"/>
    </row>
    <row r="264" spans="1:51" ht="13.15" customHeight="1">
      <c r="A264" s="128">
        <v>262</v>
      </c>
      <c r="B264" s="128">
        <f>IF('FEN 2016'!$A1207&lt;&gt;0,'FEN 2016'!B1207, " ")</f>
        <v>2015</v>
      </c>
      <c r="C264" s="128">
        <f>IF('FEN 2016'!$A1207&lt;&gt;0,'FEN 2016'!C1207, " ")</f>
        <v>2016</v>
      </c>
      <c r="D264" s="301" t="str">
        <f t="shared" si="61"/>
        <v xml:space="preserve"> </v>
      </c>
      <c r="E264" s="301" t="str">
        <f t="shared" si="61"/>
        <v xml:space="preserve"> </v>
      </c>
      <c r="F264" s="301" t="str">
        <f t="shared" si="61"/>
        <v xml:space="preserve"> </v>
      </c>
      <c r="G264" s="301" t="str">
        <f t="shared" si="61"/>
        <v xml:space="preserve"> </v>
      </c>
      <c r="H264" s="301" t="str">
        <f t="shared" si="61"/>
        <v>1</v>
      </c>
      <c r="I264" s="301" t="str">
        <f t="shared" si="61"/>
        <v>1</v>
      </c>
      <c r="J264" s="301" t="str">
        <f t="shared" si="61"/>
        <v xml:space="preserve"> </v>
      </c>
      <c r="K264" s="128" t="str">
        <f t="shared" si="54"/>
        <v>NU</v>
      </c>
      <c r="L264" s="306" t="str">
        <f>IF('FEN 2016'!$A1207&lt;&gt;0,'FEN 2016'!E1207, " ")</f>
        <v xml:space="preserve">Alimentarea cu apă a s. Vărzărești, r. Călărași- </v>
      </c>
      <c r="M264" s="308"/>
      <c r="N264" s="308" t="s">
        <v>1344</v>
      </c>
      <c r="O264" s="306"/>
      <c r="P264" s="306"/>
      <c r="Q264" s="128" t="str">
        <f>IF('FEN 2016'!$A1207&lt;&gt;0,'FEN 2016'!F1207, " ")</f>
        <v>Primăria s. Vărzăreștii Noi, r. Călărași</v>
      </c>
      <c r="R264" s="298" t="s">
        <v>1523</v>
      </c>
      <c r="S264" s="298" t="s">
        <v>1374</v>
      </c>
      <c r="T264" s="298" t="s">
        <v>1334</v>
      </c>
      <c r="U264" s="298" t="s">
        <v>1339</v>
      </c>
      <c r="V264" s="295">
        <f>IF('FEN 2016'!$A1207&lt;&gt;0,'FEN 2016'!H1207, " ")</f>
        <v>4537093</v>
      </c>
      <c r="W264" s="295">
        <f>IF('FEN 2016'!$A1207&lt;&gt;0,'FEN 2016'!G1207, " ")</f>
        <v>680563.95</v>
      </c>
      <c r="X264" s="296">
        <f t="shared" si="55"/>
        <v>0.15</v>
      </c>
      <c r="Y264" s="295">
        <f>IF('FEN 2016'!$A1207&lt;&gt;0,'FEN 2016'!I1207, " ")</f>
        <v>2500000</v>
      </c>
      <c r="Z264" s="296">
        <f t="shared" si="56"/>
        <v>0.55101361157904416</v>
      </c>
      <c r="AA264" s="295">
        <f>IF('FEN 2016'!$A1207&lt;&gt;0,'FEN 2016'!J1207, " ")</f>
        <v>474625.71</v>
      </c>
      <c r="AB264" s="296">
        <f t="shared" si="57"/>
        <v>0.10461009064614722</v>
      </c>
      <c r="AC264" s="295">
        <f>IF('FEN 2016'!$A1207&lt;&gt;0,'FEN 2016'!K1207, " ")</f>
        <v>2025374.29</v>
      </c>
      <c r="AD264" s="296">
        <f t="shared" si="58"/>
        <v>0.44640352093289692</v>
      </c>
      <c r="AE264" s="295">
        <f>IF('FEN 2016'!$A1207&lt;&gt;0,'FEN 2016'!L1207, " ")</f>
        <v>2037093</v>
      </c>
      <c r="AF264" s="296">
        <f t="shared" si="59"/>
        <v>0.4489863884209559</v>
      </c>
      <c r="AG264" s="296">
        <f t="shared" si="60"/>
        <v>0.2546100906461472</v>
      </c>
      <c r="AH264" s="314" t="s">
        <v>1343</v>
      </c>
      <c r="AI264" s="305"/>
      <c r="AJ264" s="305"/>
      <c r="AK264" s="305"/>
      <c r="AL264" s="305"/>
      <c r="AM264" s="305"/>
      <c r="AN264" s="305"/>
      <c r="AO264" s="305"/>
      <c r="AP264" s="128"/>
      <c r="AQ264" s="128"/>
      <c r="AR264" s="128"/>
      <c r="AS264" s="128"/>
      <c r="AT264" s="128"/>
      <c r="AU264" s="128"/>
      <c r="AV264" s="128"/>
      <c r="AW264" s="128"/>
      <c r="AX264" s="128"/>
      <c r="AY264" s="128"/>
    </row>
    <row r="265" spans="1:51" ht="13.15" customHeight="1">
      <c r="A265" s="128">
        <v>263</v>
      </c>
      <c r="B265" s="128">
        <f>IF('FEN 2016'!$A1211&lt;&gt;0,'FEN 2016'!B1211, " ")</f>
        <v>2015</v>
      </c>
      <c r="C265" s="128">
        <f>IF('FEN 2016'!$A1211&lt;&gt;0,'FEN 2016'!C1211, " ")</f>
        <v>2016</v>
      </c>
      <c r="D265" s="301" t="str">
        <f t="shared" si="61"/>
        <v xml:space="preserve"> </v>
      </c>
      <c r="E265" s="301" t="str">
        <f t="shared" si="61"/>
        <v xml:space="preserve"> </v>
      </c>
      <c r="F265" s="301" t="str">
        <f t="shared" si="61"/>
        <v xml:space="preserve"> </v>
      </c>
      <c r="G265" s="301" t="str">
        <f t="shared" si="61"/>
        <v xml:space="preserve"> </v>
      </c>
      <c r="H265" s="301" t="str">
        <f t="shared" si="61"/>
        <v>1</v>
      </c>
      <c r="I265" s="301" t="str">
        <f t="shared" si="61"/>
        <v>1</v>
      </c>
      <c r="J265" s="301" t="str">
        <f t="shared" si="61"/>
        <v xml:space="preserve"> </v>
      </c>
      <c r="K265" s="128" t="str">
        <f t="shared" si="54"/>
        <v>NU</v>
      </c>
      <c r="L265" s="306" t="str">
        <f>IF('FEN 2016'!$A1211&lt;&gt;0,'FEN 2016'!E1211, " ")</f>
        <v xml:space="preserve">Construcția unei porțiuni de apeduct </v>
      </c>
      <c r="M265" s="308"/>
      <c r="N265" s="308" t="s">
        <v>1344</v>
      </c>
      <c r="O265" s="306"/>
      <c r="P265" s="306"/>
      <c r="Q265" s="128" t="str">
        <f>IF('FEN 2016'!$A1211&lt;&gt;0,'FEN 2016'!F1211, " ")</f>
        <v>Primăria Săiți, r. Căușeni</v>
      </c>
      <c r="R265" s="298" t="s">
        <v>1531</v>
      </c>
      <c r="S265" s="298" t="s">
        <v>1377</v>
      </c>
      <c r="T265" s="298" t="s">
        <v>1352</v>
      </c>
      <c r="U265" s="298"/>
      <c r="V265" s="295">
        <f>IF('FEN 2016'!$A1211&lt;&gt;0,'FEN 2016'!H1211, " ")</f>
        <v>4922047</v>
      </c>
      <c r="W265" s="295">
        <f>IF('FEN 2016'!$A1211&lt;&gt;0,'FEN 2016'!G1211, " ")</f>
        <v>738307.05</v>
      </c>
      <c r="X265" s="296">
        <f t="shared" si="55"/>
        <v>0.15000000000000002</v>
      </c>
      <c r="Y265" s="295">
        <f>IF('FEN 2016'!$A1211&lt;&gt;0,'FEN 2016'!I1211, " ")</f>
        <v>2780936</v>
      </c>
      <c r="Z265" s="296">
        <f t="shared" si="56"/>
        <v>0.56499582389197012</v>
      </c>
      <c r="AA265" s="295">
        <f>IF('FEN 2016'!$A1211&lt;&gt;0,'FEN 2016'!J1211, " ")</f>
        <v>1324307.6000000001</v>
      </c>
      <c r="AB265" s="296">
        <f t="shared" si="57"/>
        <v>0.269056268662205</v>
      </c>
      <c r="AC265" s="295">
        <f>IF('FEN 2016'!$A1211&lt;&gt;0,'FEN 2016'!K1211, " ")</f>
        <v>1456628.4</v>
      </c>
      <c r="AD265" s="296">
        <f t="shared" si="58"/>
        <v>0.29593955522976517</v>
      </c>
      <c r="AE265" s="295">
        <f>IF('FEN 2016'!$A1211&lt;&gt;0,'FEN 2016'!L1211, " ")</f>
        <v>2141111</v>
      </c>
      <c r="AF265" s="296">
        <f t="shared" si="59"/>
        <v>0.43500417610802983</v>
      </c>
      <c r="AG265" s="296">
        <f t="shared" si="60"/>
        <v>0.41905626866220502</v>
      </c>
      <c r="AH265" s="314" t="s">
        <v>1343</v>
      </c>
      <c r="AI265" s="305"/>
      <c r="AJ265" s="305"/>
      <c r="AK265" s="305"/>
      <c r="AL265" s="305"/>
      <c r="AM265" s="305"/>
      <c r="AN265" s="305"/>
      <c r="AO265" s="305"/>
      <c r="AP265" s="128"/>
      <c r="AQ265" s="128"/>
      <c r="AR265" s="128"/>
      <c r="AS265" s="128"/>
      <c r="AT265" s="128"/>
      <c r="AU265" s="128"/>
      <c r="AV265" s="128"/>
      <c r="AW265" s="128"/>
      <c r="AX265" s="128"/>
      <c r="AY265" s="128"/>
    </row>
    <row r="266" spans="1:51" ht="13.15" customHeight="1">
      <c r="A266" s="128">
        <v>264</v>
      </c>
      <c r="B266" s="128">
        <f>IF('FEN 2016'!$A1215&lt;&gt;0,'FEN 2016'!B1215, " ")</f>
        <v>2013</v>
      </c>
      <c r="C266" s="128">
        <f>IF('FEN 2016'!$A1215&lt;&gt;0,'FEN 2016'!C1215, " ")</f>
        <v>2016</v>
      </c>
      <c r="D266" s="301" t="str">
        <f t="shared" si="61"/>
        <v xml:space="preserve"> </v>
      </c>
      <c r="E266" s="301" t="str">
        <f t="shared" si="61"/>
        <v xml:space="preserve"> </v>
      </c>
      <c r="F266" s="301" t="str">
        <f t="shared" si="61"/>
        <v>1</v>
      </c>
      <c r="G266" s="301" t="str">
        <f t="shared" si="61"/>
        <v>1</v>
      </c>
      <c r="H266" s="301" t="str">
        <f t="shared" si="61"/>
        <v>1</v>
      </c>
      <c r="I266" s="301" t="str">
        <f t="shared" si="61"/>
        <v>1</v>
      </c>
      <c r="J266" s="301" t="str">
        <f t="shared" si="61"/>
        <v xml:space="preserve"> </v>
      </c>
      <c r="K266" s="128" t="str">
        <f t="shared" si="54"/>
        <v>NU</v>
      </c>
      <c r="L266" s="306" t="str">
        <f>IF('FEN 2016'!$A1215&lt;&gt;0,'FEN 2016'!E1215, " ")</f>
        <v>Construcția sistemului de canalizare și stației de epurare</v>
      </c>
      <c r="M266" s="308"/>
      <c r="N266" s="308"/>
      <c r="O266" s="308" t="s">
        <v>1344</v>
      </c>
      <c r="P266" s="308" t="s">
        <v>1344</v>
      </c>
      <c r="Q266" s="128" t="str">
        <f>IF('FEN 2016'!$A1215&lt;&gt;0,'FEN 2016'!F1215, " ")</f>
        <v>Primăria Costești, r. Ialoveni</v>
      </c>
      <c r="R266" s="298" t="s">
        <v>1571</v>
      </c>
      <c r="S266" s="298" t="s">
        <v>1390</v>
      </c>
      <c r="T266" s="298" t="s">
        <v>1334</v>
      </c>
      <c r="U266" s="298"/>
      <c r="V266" s="295">
        <f>IF('FEN 2016'!$A1215&lt;&gt;0,'FEN 2016'!H1215, " ")</f>
        <v>34955861</v>
      </c>
      <c r="W266" s="295">
        <f>IF('FEN 2016'!$A1215&lt;&gt;0,'FEN 2016'!G1215, " ")</f>
        <v>5243379.1500000004</v>
      </c>
      <c r="X266" s="296">
        <f t="shared" si="55"/>
        <v>0.15000000000000002</v>
      </c>
      <c r="Y266" s="295">
        <f>IF('FEN 2016'!$A1215&lt;&gt;0,'FEN 2016'!I1215, " ")</f>
        <v>24000000</v>
      </c>
      <c r="Z266" s="296">
        <f t="shared" si="56"/>
        <v>0.68658014173932091</v>
      </c>
      <c r="AA266" s="295">
        <f>IF('FEN 2016'!$A1215&lt;&gt;0,'FEN 2016'!J1215, " ")</f>
        <v>18272947</v>
      </c>
      <c r="AB266" s="296">
        <f t="shared" si="57"/>
        <v>0.52274343921896249</v>
      </c>
      <c r="AC266" s="295">
        <f>IF('FEN 2016'!$A1215&lt;&gt;0,'FEN 2016'!K1215, " ")</f>
        <v>5727053</v>
      </c>
      <c r="AD266" s="296">
        <f t="shared" si="58"/>
        <v>0.16383670252035845</v>
      </c>
      <c r="AE266" s="295">
        <f>IF('FEN 2016'!$A1215&lt;&gt;0,'FEN 2016'!L1215, " ")</f>
        <v>10955861</v>
      </c>
      <c r="AF266" s="296">
        <f t="shared" si="59"/>
        <v>0.31341985826067909</v>
      </c>
      <c r="AG266" s="296">
        <f t="shared" si="60"/>
        <v>0.6727434392189624</v>
      </c>
      <c r="AH266" s="314" t="s">
        <v>1343</v>
      </c>
      <c r="AI266" s="305"/>
      <c r="AJ266" s="305"/>
      <c r="AK266" s="305"/>
      <c r="AL266" s="305"/>
      <c r="AM266" s="305"/>
      <c r="AN266" s="305"/>
      <c r="AO266" s="305"/>
      <c r="AP266" s="128"/>
      <c r="AQ266" s="128"/>
      <c r="AR266" s="128"/>
      <c r="AS266" s="128"/>
      <c r="AT266" s="128"/>
      <c r="AU266" s="128"/>
      <c r="AV266" s="128"/>
      <c r="AW266" s="128"/>
      <c r="AX266" s="128"/>
      <c r="AY266" s="128"/>
    </row>
    <row r="267" spans="1:51" ht="13.15" customHeight="1">
      <c r="A267" s="128">
        <v>265</v>
      </c>
      <c r="B267" s="128">
        <f>IF('FEN 2016'!$A1221&lt;&gt;0,'FEN 2016'!B1221, " ")</f>
        <v>2015</v>
      </c>
      <c r="C267" s="128">
        <f>IF('FEN 2016'!$A1221&lt;&gt;0,'FEN 2016'!C1221, " ")</f>
        <v>2016</v>
      </c>
      <c r="D267" s="301" t="str">
        <f t="shared" si="61"/>
        <v xml:space="preserve"> </v>
      </c>
      <c r="E267" s="301" t="str">
        <f t="shared" si="61"/>
        <v xml:space="preserve"> </v>
      </c>
      <c r="F267" s="301" t="str">
        <f t="shared" si="61"/>
        <v xml:space="preserve"> </v>
      </c>
      <c r="G267" s="301" t="str">
        <f t="shared" si="61"/>
        <v xml:space="preserve"> </v>
      </c>
      <c r="H267" s="301" t="str">
        <f t="shared" si="61"/>
        <v>1</v>
      </c>
      <c r="I267" s="301" t="str">
        <f t="shared" si="61"/>
        <v>1</v>
      </c>
      <c r="J267" s="301" t="str">
        <f t="shared" si="61"/>
        <v xml:space="preserve"> </v>
      </c>
      <c r="K267" s="128" t="str">
        <f t="shared" si="54"/>
        <v>NU</v>
      </c>
      <c r="L267" s="306" t="str">
        <f>IF('FEN 2016'!$A1221&lt;&gt;0,'FEN 2016'!E1221, " ")</f>
        <v>Schimbarea turnului și alimentarea cu apă potabilă a s. Burlănești, r. Edineț</v>
      </c>
      <c r="M267" s="308"/>
      <c r="N267" s="308" t="s">
        <v>1344</v>
      </c>
      <c r="O267" s="306"/>
      <c r="P267" s="306"/>
      <c r="Q267" s="128" t="str">
        <f>IF('FEN 2016'!$A1221&lt;&gt;0,'FEN 2016'!F1221, " ")</f>
        <v>Primăria com Burlănești, r. Edineț</v>
      </c>
      <c r="R267" s="298" t="s">
        <v>1548</v>
      </c>
      <c r="S267" s="298" t="s">
        <v>1386</v>
      </c>
      <c r="T267" s="298" t="s">
        <v>1336</v>
      </c>
      <c r="U267" s="298"/>
      <c r="V267" s="295">
        <f>IF('FEN 2016'!$A1221&lt;&gt;0,'FEN 2016'!H1221, " ")</f>
        <v>5547487</v>
      </c>
      <c r="W267" s="295">
        <f>IF('FEN 2016'!$A1221&lt;&gt;0,'FEN 2016'!G1221, " ")</f>
        <v>832123.05</v>
      </c>
      <c r="X267" s="296">
        <f t="shared" si="55"/>
        <v>0.15000000000000002</v>
      </c>
      <c r="Y267" s="295">
        <f>IF('FEN 2016'!$A1221&lt;&gt;0,'FEN 2016'!I1221, " ")</f>
        <v>2500000</v>
      </c>
      <c r="Z267" s="296">
        <f t="shared" si="56"/>
        <v>0.45065450356170278</v>
      </c>
      <c r="AA267" s="295">
        <f>IF('FEN 2016'!$A1221&lt;&gt;0,'FEN 2016'!J1221, " ")</f>
        <v>2174744.6100000003</v>
      </c>
      <c r="AB267" s="296">
        <f t="shared" si="57"/>
        <v>0.39202338103721562</v>
      </c>
      <c r="AC267" s="295">
        <f>IF('FEN 2016'!$A1221&lt;&gt;0,'FEN 2016'!K1221, " ")</f>
        <v>325255.38999999966</v>
      </c>
      <c r="AD267" s="296">
        <f t="shared" si="58"/>
        <v>5.8631122524487156E-2</v>
      </c>
      <c r="AE267" s="295">
        <f>IF('FEN 2016'!$A1221&lt;&gt;0,'FEN 2016'!L1221, " ")</f>
        <v>3047487</v>
      </c>
      <c r="AF267" s="296">
        <f t="shared" si="59"/>
        <v>0.54934549643829722</v>
      </c>
      <c r="AG267" s="296">
        <f t="shared" si="60"/>
        <v>0.54202338103721559</v>
      </c>
      <c r="AH267" s="314" t="s">
        <v>1343</v>
      </c>
      <c r="AI267" s="305"/>
      <c r="AJ267" s="305"/>
      <c r="AK267" s="305"/>
      <c r="AL267" s="305"/>
      <c r="AM267" s="305"/>
      <c r="AN267" s="305"/>
      <c r="AO267" s="305"/>
      <c r="AP267" s="128"/>
      <c r="AQ267" s="128"/>
      <c r="AR267" s="128"/>
      <c r="AS267" s="128"/>
      <c r="AT267" s="128"/>
      <c r="AU267" s="128"/>
      <c r="AV267" s="128"/>
      <c r="AW267" s="128"/>
      <c r="AX267" s="128"/>
      <c r="AY267" s="128"/>
    </row>
    <row r="268" spans="1:51" ht="13.15" customHeight="1">
      <c r="A268" s="128">
        <v>266</v>
      </c>
      <c r="B268" s="128">
        <f>IF('FEN 2016'!$A1225&lt;&gt;0,'FEN 2016'!B1225, " ")</f>
        <v>2014</v>
      </c>
      <c r="C268" s="128">
        <f>IF('FEN 2016'!$A1225&lt;&gt;0,'FEN 2016'!C1225, " ")</f>
        <v>2016</v>
      </c>
      <c r="D268" s="301" t="str">
        <f t="shared" si="61"/>
        <v xml:space="preserve"> </v>
      </c>
      <c r="E268" s="301" t="str">
        <f t="shared" si="61"/>
        <v xml:space="preserve"> </v>
      </c>
      <c r="F268" s="301" t="str">
        <f t="shared" si="61"/>
        <v xml:space="preserve"> </v>
      </c>
      <c r="G268" s="301" t="str">
        <f t="shared" si="61"/>
        <v>1</v>
      </c>
      <c r="H268" s="301" t="str">
        <f t="shared" si="61"/>
        <v>1</v>
      </c>
      <c r="I268" s="301" t="str">
        <f t="shared" si="61"/>
        <v>1</v>
      </c>
      <c r="J268" s="301" t="str">
        <f t="shared" si="61"/>
        <v xml:space="preserve"> </v>
      </c>
      <c r="K268" s="128" t="str">
        <f t="shared" si="54"/>
        <v>NU</v>
      </c>
      <c r="L268" s="306" t="str">
        <f>IF('FEN 2016'!$A1225&lt;&gt;0,'FEN 2016'!E1225, " ")</f>
        <v xml:space="preserve">Sistem de canalizare în s. Rîșcova, r. Criuleni </v>
      </c>
      <c r="M268" s="308"/>
      <c r="N268" s="308"/>
      <c r="O268" s="308" t="s">
        <v>1344</v>
      </c>
      <c r="P268" s="306"/>
      <c r="Q268" s="128" t="str">
        <f>IF('FEN 2016'!$A1225&lt;&gt;0,'FEN 2016'!F1225, " ")</f>
        <v>Primăria Rîșcova, r. Criuleni</v>
      </c>
      <c r="R268" s="298" t="s">
        <v>1544</v>
      </c>
      <c r="S268" s="298" t="s">
        <v>1381</v>
      </c>
      <c r="T268" s="298" t="s">
        <v>1352</v>
      </c>
      <c r="U268" s="298" t="s">
        <v>1339</v>
      </c>
      <c r="V268" s="295">
        <f>IF('FEN 2016'!$A1225&lt;&gt;0,'FEN 2016'!H1225, " ")</f>
        <v>5370337</v>
      </c>
      <c r="W268" s="295">
        <f>IF('FEN 2016'!$A1225&lt;&gt;0,'FEN 2016'!G1225, " ")</f>
        <v>805550.55</v>
      </c>
      <c r="X268" s="296">
        <f t="shared" si="55"/>
        <v>0.15000000000000002</v>
      </c>
      <c r="Y268" s="295">
        <f>IF('FEN 2016'!$A1225&lt;&gt;0,'FEN 2016'!I1225, " ")</f>
        <v>3500000</v>
      </c>
      <c r="Z268" s="296">
        <f t="shared" si="56"/>
        <v>0.65172818763515217</v>
      </c>
      <c r="AA268" s="295">
        <f>IF('FEN 2016'!$A1225&lt;&gt;0,'FEN 2016'!J1225, " ")</f>
        <v>1323529.42</v>
      </c>
      <c r="AB268" s="296">
        <f t="shared" si="57"/>
        <v>0.24645183719382971</v>
      </c>
      <c r="AC268" s="295">
        <f>IF('FEN 2016'!$A1225&lt;&gt;0,'FEN 2016'!K1225, " ")</f>
        <v>2176470.58</v>
      </c>
      <c r="AD268" s="296">
        <f t="shared" si="58"/>
        <v>0.40527635044132243</v>
      </c>
      <c r="AE268" s="295">
        <f>IF('FEN 2016'!$A1225&lt;&gt;0,'FEN 2016'!L1225, " ")</f>
        <v>1870337</v>
      </c>
      <c r="AF268" s="296">
        <f t="shared" si="59"/>
        <v>0.34827181236484789</v>
      </c>
      <c r="AG268" s="296">
        <f t="shared" si="60"/>
        <v>0.3964518371938297</v>
      </c>
      <c r="AH268" s="314" t="s">
        <v>1343</v>
      </c>
      <c r="AI268" s="305"/>
      <c r="AJ268" s="305"/>
      <c r="AK268" s="305"/>
      <c r="AL268" s="305"/>
      <c r="AM268" s="305"/>
      <c r="AN268" s="305"/>
      <c r="AO268" s="305"/>
      <c r="AP268" s="128"/>
      <c r="AQ268" s="128"/>
      <c r="AR268" s="128"/>
      <c r="AS268" s="128"/>
      <c r="AT268" s="128"/>
      <c r="AU268" s="128"/>
      <c r="AV268" s="128"/>
      <c r="AW268" s="128"/>
      <c r="AX268" s="128"/>
      <c r="AY268" s="128"/>
    </row>
    <row r="269" spans="1:51" ht="13.15" customHeight="1">
      <c r="A269" s="128">
        <v>267</v>
      </c>
      <c r="B269" s="128">
        <f>IF('FEN 2016'!$A1229&lt;&gt;0,'FEN 2016'!B1229, " ")</f>
        <v>2015</v>
      </c>
      <c r="C269" s="128">
        <f>IF('FEN 2016'!$A1229&lt;&gt;0,'FEN 2016'!C1229, " ")</f>
        <v>2016</v>
      </c>
      <c r="D269" s="301" t="str">
        <f t="shared" si="61"/>
        <v xml:space="preserve"> </v>
      </c>
      <c r="E269" s="301" t="str">
        <f t="shared" si="61"/>
        <v xml:space="preserve"> </v>
      </c>
      <c r="F269" s="301" t="str">
        <f t="shared" si="61"/>
        <v xml:space="preserve"> </v>
      </c>
      <c r="G269" s="301" t="str">
        <f t="shared" si="61"/>
        <v xml:space="preserve"> </v>
      </c>
      <c r="H269" s="301" t="str">
        <f t="shared" si="61"/>
        <v>1</v>
      </c>
      <c r="I269" s="301" t="str">
        <f t="shared" si="61"/>
        <v>1</v>
      </c>
      <c r="J269" s="301" t="str">
        <f t="shared" si="61"/>
        <v xml:space="preserve"> </v>
      </c>
      <c r="K269" s="128" t="str">
        <f t="shared" si="54"/>
        <v>NU</v>
      </c>
      <c r="L269" s="306" t="str">
        <f>IF('FEN 2016'!$A1229&lt;&gt;0,'FEN 2016'!E1229, " ")</f>
        <v xml:space="preserve">Construcţia sistemului de aprovizionare cu apă potabilă şi colector de canalizare or. Durleşti </v>
      </c>
      <c r="M269" s="308"/>
      <c r="N269" s="308" t="s">
        <v>1344</v>
      </c>
      <c r="O269" s="308" t="s">
        <v>1344</v>
      </c>
      <c r="P269" s="306"/>
      <c r="Q269" s="128" t="str">
        <f>IF('FEN 2016'!$A1229&lt;&gt;0,'FEN 2016'!F1229, " ")</f>
        <v>Primăria or. Durleşti</v>
      </c>
      <c r="R269" s="298" t="s">
        <v>1585</v>
      </c>
      <c r="S269" s="298" t="s">
        <v>1405</v>
      </c>
      <c r="T269" s="298" t="s">
        <v>1340</v>
      </c>
      <c r="U269" s="298" t="s">
        <v>1339</v>
      </c>
      <c r="V269" s="295">
        <f>IF('FEN 2016'!$A1229&lt;&gt;0,'FEN 2016'!H1229, " ")</f>
        <v>4922047</v>
      </c>
      <c r="W269" s="295">
        <f>IF('FEN 2016'!$A1229&lt;&gt;0,'FEN 2016'!G1229, " ")</f>
        <v>738307.05</v>
      </c>
      <c r="X269" s="296">
        <f t="shared" si="55"/>
        <v>0.15000000000000002</v>
      </c>
      <c r="Y269" s="295">
        <f>IF('FEN 2016'!$A1229&lt;&gt;0,'FEN 2016'!I1229, " ")</f>
        <v>4339058</v>
      </c>
      <c r="Z269" s="296">
        <f t="shared" si="56"/>
        <v>0.88155558043228766</v>
      </c>
      <c r="AA269" s="295">
        <f>IF('FEN 2016'!$A1229&lt;&gt;0,'FEN 2016'!J1229, " ")</f>
        <v>3835838.49</v>
      </c>
      <c r="AB269" s="296">
        <f t="shared" si="57"/>
        <v>0.77931772898552176</v>
      </c>
      <c r="AC269" s="295">
        <f>IF('FEN 2016'!$A1229&lt;&gt;0,'FEN 2016'!K1229, " ")</f>
        <v>503219.50999999978</v>
      </c>
      <c r="AD269" s="296">
        <f t="shared" si="58"/>
        <v>0.10223785144676591</v>
      </c>
      <c r="AE269" s="295">
        <f>IF('FEN 2016'!$A1229&lt;&gt;0,'FEN 2016'!L1229, " ")</f>
        <v>582989</v>
      </c>
      <c r="AF269" s="296">
        <f t="shared" si="59"/>
        <v>0.11844441956771237</v>
      </c>
      <c r="AG269" s="296">
        <f t="shared" si="60"/>
        <v>0.92931772898552167</v>
      </c>
      <c r="AH269" s="314" t="s">
        <v>1343</v>
      </c>
      <c r="AI269" s="305"/>
      <c r="AJ269" s="305"/>
      <c r="AK269" s="305"/>
      <c r="AL269" s="305"/>
      <c r="AM269" s="305"/>
      <c r="AN269" s="305"/>
      <c r="AO269" s="305"/>
      <c r="AP269" s="128"/>
      <c r="AQ269" s="128"/>
      <c r="AR269" s="128"/>
      <c r="AS269" s="128"/>
      <c r="AT269" s="128"/>
      <c r="AU269" s="128"/>
      <c r="AV269" s="128"/>
      <c r="AW269" s="128"/>
      <c r="AX269" s="128"/>
      <c r="AY269" s="128"/>
    </row>
    <row r="270" spans="1:51" ht="13.15" customHeight="1">
      <c r="A270" s="128">
        <v>268</v>
      </c>
      <c r="B270" s="128">
        <f>IF('FEN 2016'!$A1233&lt;&gt;0,'FEN 2016'!B1233, " ")</f>
        <v>2015</v>
      </c>
      <c r="C270" s="128">
        <f>IF('FEN 2016'!$A1233&lt;&gt;0,'FEN 2016'!C1233, " ")</f>
        <v>2016</v>
      </c>
      <c r="D270" s="301" t="str">
        <f t="shared" si="61"/>
        <v xml:space="preserve"> </v>
      </c>
      <c r="E270" s="301" t="str">
        <f t="shared" si="61"/>
        <v xml:space="preserve"> </v>
      </c>
      <c r="F270" s="301" t="str">
        <f t="shared" si="61"/>
        <v xml:space="preserve"> </v>
      </c>
      <c r="G270" s="301" t="str">
        <f t="shared" si="61"/>
        <v xml:space="preserve"> </v>
      </c>
      <c r="H270" s="301" t="str">
        <f t="shared" si="61"/>
        <v>1</v>
      </c>
      <c r="I270" s="301" t="str">
        <f t="shared" si="61"/>
        <v>1</v>
      </c>
      <c r="J270" s="301" t="str">
        <f t="shared" si="61"/>
        <v xml:space="preserve"> </v>
      </c>
      <c r="K270" s="128" t="str">
        <f t="shared" si="54"/>
        <v>NU</v>
      </c>
      <c r="L270" s="306" t="str">
        <f>IF('FEN 2016'!$A1233&lt;&gt;0,'FEN 2016'!E1233, " ")</f>
        <v xml:space="preserve">Reţele de canalizare şi de epurare a s. Sineşti, r. Ungheni </v>
      </c>
      <c r="M270" s="308"/>
      <c r="N270" s="308"/>
      <c r="O270" s="308" t="s">
        <v>1344</v>
      </c>
      <c r="P270" s="308" t="s">
        <v>1344</v>
      </c>
      <c r="Q270" s="128" t="str">
        <f>IF('FEN 2016'!$A1233&lt;&gt;0,'FEN 2016'!F1233, " ")</f>
        <v>Primăria comunei Sineşti, r. Ungheni</v>
      </c>
      <c r="R270" s="298" t="s">
        <v>1640</v>
      </c>
      <c r="S270" s="298" t="s">
        <v>1403</v>
      </c>
      <c r="T270" s="298" t="s">
        <v>1334</v>
      </c>
      <c r="U270" s="298"/>
      <c r="V270" s="295">
        <f>IF('FEN 2016'!$A1233&lt;&gt;0,'FEN 2016'!H1233, " ")</f>
        <v>6976096</v>
      </c>
      <c r="W270" s="295">
        <f>IF('FEN 2016'!$A1233&lt;&gt;0,'FEN 2016'!G1233, " ")</f>
        <v>1046414.4</v>
      </c>
      <c r="X270" s="296">
        <f t="shared" si="55"/>
        <v>0.15</v>
      </c>
      <c r="Y270" s="295">
        <f>IF('FEN 2016'!$A1233&lt;&gt;0,'FEN 2016'!I1233, " ")</f>
        <v>2500000</v>
      </c>
      <c r="Z270" s="296">
        <f t="shared" si="56"/>
        <v>0.35836662798218372</v>
      </c>
      <c r="AA270" s="295">
        <f>IF('FEN 2016'!$A1233&lt;&gt;0,'FEN 2016'!J1233, " ")</f>
        <v>2500000</v>
      </c>
      <c r="AB270" s="296">
        <f t="shared" si="57"/>
        <v>0.35836662798218372</v>
      </c>
      <c r="AC270" s="295">
        <f>IF('FEN 2016'!$A1233&lt;&gt;0,'FEN 2016'!K1233, " ")</f>
        <v>0</v>
      </c>
      <c r="AD270" s="296">
        <f t="shared" si="58"/>
        <v>0</v>
      </c>
      <c r="AE270" s="295">
        <f>IF('FEN 2016'!$A1233&lt;&gt;0,'FEN 2016'!L1233, " ")</f>
        <v>4476096</v>
      </c>
      <c r="AF270" s="296">
        <f t="shared" si="59"/>
        <v>0.64163337201781623</v>
      </c>
      <c r="AG270" s="296">
        <f t="shared" si="60"/>
        <v>0.50836662798218368</v>
      </c>
      <c r="AH270" s="314" t="s">
        <v>1343</v>
      </c>
      <c r="AI270" s="305"/>
      <c r="AJ270" s="305"/>
      <c r="AK270" s="305"/>
      <c r="AL270" s="305"/>
      <c r="AM270" s="305"/>
      <c r="AN270" s="305"/>
      <c r="AO270" s="305"/>
      <c r="AP270" s="128"/>
      <c r="AQ270" s="128"/>
      <c r="AR270" s="128"/>
      <c r="AS270" s="128"/>
      <c r="AT270" s="128"/>
      <c r="AU270" s="128"/>
      <c r="AV270" s="128"/>
      <c r="AW270" s="128"/>
      <c r="AX270" s="128"/>
      <c r="AY270" s="128"/>
    </row>
    <row r="271" spans="1:51" ht="13.15" customHeight="1">
      <c r="A271" s="128">
        <v>269</v>
      </c>
      <c r="B271" s="128">
        <f>IF('FEN 2016'!$A1237&lt;&gt;0,'FEN 2016'!B1237, " ")</f>
        <v>2015</v>
      </c>
      <c r="C271" s="128">
        <f>IF('FEN 2016'!$A1237&lt;&gt;0,'FEN 2016'!C1237, " ")</f>
        <v>2016</v>
      </c>
      <c r="D271" s="301" t="str">
        <f t="shared" si="61"/>
        <v xml:space="preserve"> </v>
      </c>
      <c r="E271" s="301" t="str">
        <f t="shared" si="61"/>
        <v xml:space="preserve"> </v>
      </c>
      <c r="F271" s="301" t="str">
        <f t="shared" si="61"/>
        <v xml:space="preserve"> </v>
      </c>
      <c r="G271" s="301" t="str">
        <f t="shared" si="61"/>
        <v xml:space="preserve"> </v>
      </c>
      <c r="H271" s="301" t="str">
        <f t="shared" si="61"/>
        <v>1</v>
      </c>
      <c r="I271" s="301" t="str">
        <f t="shared" si="61"/>
        <v>1</v>
      </c>
      <c r="J271" s="301" t="str">
        <f t="shared" si="61"/>
        <v xml:space="preserve"> </v>
      </c>
      <c r="K271" s="128" t="str">
        <f t="shared" si="54"/>
        <v>NU</v>
      </c>
      <c r="L271" s="306" t="str">
        <f>IF('FEN 2016'!$A1237&lt;&gt;0,'FEN 2016'!E1237, " ")</f>
        <v xml:space="preserve">Aprovizionarea cu apă a s. Nimereuca, r. Soroca </v>
      </c>
      <c r="M271" s="308"/>
      <c r="N271" s="308" t="s">
        <v>1344</v>
      </c>
      <c r="O271" s="306"/>
      <c r="P271" s="306"/>
      <c r="Q271" s="128" t="str">
        <f>IF('FEN 2016'!$A1237&lt;&gt;0,'FEN 2016'!F1237, " ")</f>
        <v xml:space="preserve">Primăria Nimereuca, r. Soroca </v>
      </c>
      <c r="R271" s="298" t="s">
        <v>1476</v>
      </c>
      <c r="S271" s="298" t="s">
        <v>1398</v>
      </c>
      <c r="T271" s="298" t="s">
        <v>1336</v>
      </c>
      <c r="U271" s="298" t="s">
        <v>1339</v>
      </c>
      <c r="V271" s="295">
        <f>IF('FEN 2016'!$A1237&lt;&gt;0,'FEN 2016'!H1237, " ")</f>
        <v>5165292</v>
      </c>
      <c r="W271" s="295">
        <f>IF('FEN 2016'!$A1237&lt;&gt;0,'FEN 2016'!G1237, " ")</f>
        <v>774793.8</v>
      </c>
      <c r="X271" s="296">
        <f t="shared" si="55"/>
        <v>0.15000000000000002</v>
      </c>
      <c r="Y271" s="295">
        <f>IF('FEN 2016'!$A1237&lt;&gt;0,'FEN 2016'!I1237, " ")</f>
        <v>2500000</v>
      </c>
      <c r="Z271" s="296">
        <f t="shared" si="56"/>
        <v>0.48399974289933656</v>
      </c>
      <c r="AA271" s="295">
        <f>IF('FEN 2016'!$A1237&lt;&gt;0,'FEN 2016'!J1237, " ")</f>
        <v>2221448.15</v>
      </c>
      <c r="AB271" s="296">
        <f t="shared" si="57"/>
        <v>0.43007213338568273</v>
      </c>
      <c r="AC271" s="295">
        <f>IF('FEN 2016'!$A1237&lt;&gt;0,'FEN 2016'!K1237, " ")</f>
        <v>278551.85000000009</v>
      </c>
      <c r="AD271" s="296">
        <f t="shared" si="58"/>
        <v>5.3927609513653843E-2</v>
      </c>
      <c r="AE271" s="295">
        <f>IF('FEN 2016'!$A1237&lt;&gt;0,'FEN 2016'!L1237, " ")</f>
        <v>2665292</v>
      </c>
      <c r="AF271" s="296">
        <f t="shared" si="59"/>
        <v>0.51600025710066344</v>
      </c>
      <c r="AG271" s="296">
        <f t="shared" si="60"/>
        <v>0.58007213338568275</v>
      </c>
      <c r="AH271" s="314" t="s">
        <v>1343</v>
      </c>
      <c r="AI271" s="305"/>
      <c r="AJ271" s="305"/>
      <c r="AK271" s="305"/>
      <c r="AL271" s="305"/>
      <c r="AM271" s="305"/>
      <c r="AN271" s="305"/>
      <c r="AO271" s="305"/>
      <c r="AP271" s="128"/>
      <c r="AQ271" s="128"/>
      <c r="AR271" s="128"/>
      <c r="AS271" s="128"/>
      <c r="AT271" s="128"/>
      <c r="AU271" s="128"/>
      <c r="AV271" s="128"/>
      <c r="AW271" s="128"/>
      <c r="AX271" s="128"/>
      <c r="AY271" s="128"/>
    </row>
    <row r="272" spans="1:51" ht="13.15" customHeight="1">
      <c r="A272" s="128">
        <v>270</v>
      </c>
      <c r="B272" s="128">
        <f>IF('FEN 2016'!$A1241&lt;&gt;0,'FEN 2016'!B1241, " ")</f>
        <v>2015</v>
      </c>
      <c r="C272" s="128">
        <f>IF('FEN 2016'!$A1241&lt;&gt;0,'FEN 2016'!C1241, " ")</f>
        <v>2016</v>
      </c>
      <c r="D272" s="301" t="str">
        <f t="shared" si="61"/>
        <v xml:space="preserve"> </v>
      </c>
      <c r="E272" s="301" t="str">
        <f t="shared" si="61"/>
        <v xml:space="preserve"> </v>
      </c>
      <c r="F272" s="301" t="str">
        <f t="shared" si="61"/>
        <v xml:space="preserve"> </v>
      </c>
      <c r="G272" s="301" t="str">
        <f t="shared" si="61"/>
        <v xml:space="preserve"> </v>
      </c>
      <c r="H272" s="301" t="str">
        <f t="shared" si="61"/>
        <v>1</v>
      </c>
      <c r="I272" s="301" t="str">
        <f t="shared" si="61"/>
        <v>1</v>
      </c>
      <c r="J272" s="301" t="str">
        <f t="shared" si="61"/>
        <v xml:space="preserve"> </v>
      </c>
      <c r="K272" s="128" t="str">
        <f t="shared" si="54"/>
        <v>NU</v>
      </c>
      <c r="L272" s="306" t="str">
        <f>IF('FEN 2016'!$A1241&lt;&gt;0,'FEN 2016'!E1241, " ")</f>
        <v xml:space="preserve">Forarea a două fîntîni arteziene pentru aprovizionarea cu apă potabilă a comunei Tigheci  </v>
      </c>
      <c r="M272" s="308" t="s">
        <v>1344</v>
      </c>
      <c r="N272" s="308"/>
      <c r="O272" s="306"/>
      <c r="P272" s="306"/>
      <c r="Q272" s="128" t="str">
        <f>IF('FEN 2016'!$A1241&lt;&gt;0,'FEN 2016'!F1241, " ")</f>
        <v>Primăria Tigheci, r. Leova</v>
      </c>
      <c r="R272" s="298" t="s">
        <v>1498</v>
      </c>
      <c r="S272" s="298" t="s">
        <v>1391</v>
      </c>
      <c r="T272" s="298" t="s">
        <v>1352</v>
      </c>
      <c r="U272" s="298"/>
      <c r="V272" s="295">
        <f>IF('FEN 2016'!$A1241&lt;&gt;0,'FEN 2016'!H1241, " ")</f>
        <v>4664141</v>
      </c>
      <c r="W272" s="295">
        <f>IF('FEN 2016'!$A1241&lt;&gt;0,'FEN 2016'!G1241, " ")</f>
        <v>699621.15</v>
      </c>
      <c r="X272" s="296">
        <f t="shared" si="55"/>
        <v>0.15</v>
      </c>
      <c r="Y272" s="295">
        <f>IF('FEN 2016'!$A1241&lt;&gt;0,'FEN 2016'!I1241, " ")</f>
        <v>3000000</v>
      </c>
      <c r="Z272" s="296">
        <f t="shared" si="56"/>
        <v>0.64320525472964907</v>
      </c>
      <c r="AA272" s="295">
        <f>IF('FEN 2016'!$A1241&lt;&gt;0,'FEN 2016'!J1241, " ")</f>
        <v>582880.26</v>
      </c>
      <c r="AB272" s="296">
        <f t="shared" si="57"/>
        <v>0.12497054870339469</v>
      </c>
      <c r="AC272" s="295">
        <f>IF('FEN 2016'!$A1241&lt;&gt;0,'FEN 2016'!K1241, " ")</f>
        <v>2417119.7400000002</v>
      </c>
      <c r="AD272" s="296">
        <f t="shared" si="58"/>
        <v>0.51823470602625443</v>
      </c>
      <c r="AE272" s="295">
        <f>IF('FEN 2016'!$A1241&lt;&gt;0,'FEN 2016'!L1241, " ")</f>
        <v>1664141</v>
      </c>
      <c r="AF272" s="296">
        <f t="shared" si="59"/>
        <v>0.35679474527035099</v>
      </c>
      <c r="AG272" s="296">
        <f t="shared" si="60"/>
        <v>0.27497054870339471</v>
      </c>
      <c r="AH272" s="314" t="s">
        <v>1343</v>
      </c>
      <c r="AI272" s="305"/>
      <c r="AJ272" s="305"/>
      <c r="AK272" s="305"/>
      <c r="AL272" s="305"/>
      <c r="AM272" s="305"/>
      <c r="AN272" s="305"/>
      <c r="AO272" s="305"/>
      <c r="AP272" s="128"/>
      <c r="AQ272" s="128"/>
      <c r="AR272" s="128"/>
      <c r="AS272" s="128"/>
      <c r="AT272" s="128"/>
      <c r="AU272" s="128"/>
      <c r="AV272" s="128"/>
      <c r="AW272" s="128"/>
      <c r="AX272" s="128"/>
      <c r="AY272" s="128"/>
    </row>
    <row r="273" spans="1:51" ht="13.15" customHeight="1">
      <c r="A273" s="128">
        <v>271</v>
      </c>
      <c r="B273" s="128">
        <f>IF('FEN 2016'!$A1245&lt;&gt;0,'FEN 2016'!B1245, " ")</f>
        <v>2014</v>
      </c>
      <c r="C273" s="128">
        <f>IF('FEN 2016'!$A1245&lt;&gt;0,'FEN 2016'!C1245, " ")</f>
        <v>2016</v>
      </c>
      <c r="D273" s="301" t="str">
        <f t="shared" si="61"/>
        <v xml:space="preserve"> </v>
      </c>
      <c r="E273" s="301" t="str">
        <f t="shared" si="61"/>
        <v xml:space="preserve"> </v>
      </c>
      <c r="F273" s="301" t="str">
        <f t="shared" si="61"/>
        <v xml:space="preserve"> </v>
      </c>
      <c r="G273" s="301" t="str">
        <f t="shared" si="61"/>
        <v>1</v>
      </c>
      <c r="H273" s="301" t="str">
        <f t="shared" si="61"/>
        <v>1</v>
      </c>
      <c r="I273" s="301" t="str">
        <f t="shared" si="61"/>
        <v>1</v>
      </c>
      <c r="J273" s="301" t="str">
        <f t="shared" si="61"/>
        <v xml:space="preserve"> </v>
      </c>
      <c r="K273" s="128" t="str">
        <f t="shared" si="54"/>
        <v>NU</v>
      </c>
      <c r="L273" s="306" t="str">
        <f>IF('FEN 2016'!$A1245&lt;&gt;0,'FEN 2016'!E1245, " ")</f>
        <v xml:space="preserve">Construcţia sistemului de apeduct, canalizare şi epurare în s. Congazcicul de Sus  </v>
      </c>
      <c r="M273" s="308"/>
      <c r="N273" s="308" t="s">
        <v>1344</v>
      </c>
      <c r="O273" s="308" t="s">
        <v>1344</v>
      </c>
      <c r="P273" s="308" t="s">
        <v>1344</v>
      </c>
      <c r="Q273" s="128" t="str">
        <f>IF('FEN 2016'!$A1245&lt;&gt;0,'FEN 2016'!F1245, " ")</f>
        <v>Primăria Congazcicul de Sus, r. Comrat</v>
      </c>
      <c r="R273" s="298" t="s">
        <v>1510</v>
      </c>
      <c r="S273" s="298" t="s">
        <v>1360</v>
      </c>
      <c r="T273" s="298" t="s">
        <v>1360</v>
      </c>
      <c r="U273" s="298"/>
      <c r="V273" s="295">
        <f>IF('FEN 2016'!$A1245&lt;&gt;0,'FEN 2016'!H1245, " ")</f>
        <v>29480000</v>
      </c>
      <c r="W273" s="295">
        <f>IF('FEN 2016'!$A1245&lt;&gt;0,'FEN 2016'!G1245, " ")</f>
        <v>4422000</v>
      </c>
      <c r="X273" s="296">
        <f t="shared" si="55"/>
        <v>0.15</v>
      </c>
      <c r="Y273" s="295">
        <f>IF('FEN 2016'!$A1245&lt;&gt;0,'FEN 2016'!I1245, " ")</f>
        <v>4500000</v>
      </c>
      <c r="Z273" s="296">
        <f t="shared" si="56"/>
        <v>0.15264586160108548</v>
      </c>
      <c r="AA273" s="295">
        <f>IF('FEN 2016'!$A1245&lt;&gt;0,'FEN 2016'!J1245, " ")</f>
        <v>3753236.5999999996</v>
      </c>
      <c r="AB273" s="296">
        <f t="shared" si="57"/>
        <v>0.12731467435549523</v>
      </c>
      <c r="AC273" s="295">
        <f>IF('FEN 2016'!$A1245&lt;&gt;0,'FEN 2016'!K1245, " ")</f>
        <v>746763.40000000037</v>
      </c>
      <c r="AD273" s="296">
        <f t="shared" si="58"/>
        <v>2.5331187245590244E-2</v>
      </c>
      <c r="AE273" s="295">
        <f>IF('FEN 2016'!$A1245&lt;&gt;0,'FEN 2016'!L1245, " ")</f>
        <v>24980000</v>
      </c>
      <c r="AF273" s="296">
        <f t="shared" si="59"/>
        <v>0.84735413839891449</v>
      </c>
      <c r="AG273" s="296">
        <f t="shared" si="60"/>
        <v>0.27731467435549523</v>
      </c>
      <c r="AH273" s="314" t="s">
        <v>1343</v>
      </c>
      <c r="AI273" s="305"/>
      <c r="AJ273" s="305"/>
      <c r="AK273" s="305"/>
      <c r="AL273" s="305"/>
      <c r="AM273" s="305"/>
      <c r="AN273" s="305"/>
      <c r="AO273" s="305"/>
      <c r="AP273" s="128"/>
      <c r="AQ273" s="128"/>
      <c r="AR273" s="128"/>
      <c r="AS273" s="128"/>
      <c r="AT273" s="128"/>
      <c r="AU273" s="128"/>
      <c r="AV273" s="128"/>
      <c r="AW273" s="128"/>
      <c r="AX273" s="128"/>
      <c r="AY273" s="128"/>
    </row>
    <row r="274" spans="1:51" ht="13.15" customHeight="1">
      <c r="A274" s="128">
        <v>272</v>
      </c>
      <c r="B274" s="128">
        <f>IF('FEN 2016'!$A1250&lt;&gt;0,'FEN 2016'!B1250, " ")</f>
        <v>2013</v>
      </c>
      <c r="C274" s="128">
        <f>IF('FEN 2016'!$A1250&lt;&gt;0,'FEN 2016'!C1250, " ")</f>
        <v>2016</v>
      </c>
      <c r="D274" s="301" t="str">
        <f t="shared" si="61"/>
        <v xml:space="preserve"> </v>
      </c>
      <c r="E274" s="301" t="str">
        <f t="shared" si="61"/>
        <v xml:space="preserve"> </v>
      </c>
      <c r="F274" s="301" t="str">
        <f t="shared" si="61"/>
        <v>1</v>
      </c>
      <c r="G274" s="301" t="str">
        <f t="shared" si="61"/>
        <v>1</v>
      </c>
      <c r="H274" s="301" t="str">
        <f t="shared" si="61"/>
        <v>1</v>
      </c>
      <c r="I274" s="301" t="str">
        <f t="shared" si="61"/>
        <v>1</v>
      </c>
      <c r="J274" s="301" t="str">
        <f t="shared" si="61"/>
        <v xml:space="preserve"> </v>
      </c>
      <c r="K274" s="128" t="str">
        <f t="shared" si="54"/>
        <v>NU</v>
      </c>
      <c r="L274" s="306" t="str">
        <f>IF('FEN 2016'!$A1250&lt;&gt;0,'FEN 2016'!E1250, " ")</f>
        <v xml:space="preserve">Construcţia apeductului în satele  Bleşteni şi s. Volodeni,  r. Edineţ </v>
      </c>
      <c r="M274" s="308"/>
      <c r="N274" s="308" t="s">
        <v>1344</v>
      </c>
      <c r="O274" s="306"/>
      <c r="P274" s="306"/>
      <c r="Q274" s="128" t="str">
        <f>IF('FEN 2016'!$A1250&lt;&gt;0,'FEN 2016'!F1250, " ")</f>
        <v>Primăria Bleşteni            r. Edineţ</v>
      </c>
      <c r="R274" s="298" t="s">
        <v>1549</v>
      </c>
      <c r="S274" s="298" t="s">
        <v>1386</v>
      </c>
      <c r="T274" s="298" t="s">
        <v>1336</v>
      </c>
      <c r="U274" s="298"/>
      <c r="V274" s="295">
        <f>IF('FEN 2016'!$A1250&lt;&gt;0,'FEN 2016'!H1250, " ")</f>
        <v>6684738</v>
      </c>
      <c r="W274" s="295">
        <f>IF('FEN 2016'!$A1250&lt;&gt;0,'FEN 2016'!G1250, " ")</f>
        <v>1002710.7</v>
      </c>
      <c r="X274" s="296">
        <f t="shared" si="55"/>
        <v>0.15</v>
      </c>
      <c r="Y274" s="295">
        <f>IF('FEN 2016'!$A1250&lt;&gt;0,'FEN 2016'!I1250, " ")</f>
        <v>5133277</v>
      </c>
      <c r="Z274" s="296">
        <f t="shared" si="56"/>
        <v>0.76790997642689962</v>
      </c>
      <c r="AA274" s="295">
        <f>IF('FEN 2016'!$A1250&lt;&gt;0,'FEN 2016'!J1250, " ")</f>
        <v>3999991</v>
      </c>
      <c r="AB274" s="296">
        <f t="shared" si="57"/>
        <v>0.59837663046779099</v>
      </c>
      <c r="AC274" s="295">
        <f>IF('FEN 2016'!$A1250&lt;&gt;0,'FEN 2016'!K1250, " ")</f>
        <v>1133286</v>
      </c>
      <c r="AD274" s="296">
        <f t="shared" si="58"/>
        <v>0.16953334595910866</v>
      </c>
      <c r="AE274" s="295">
        <f>IF('FEN 2016'!$A1250&lt;&gt;0,'FEN 2016'!L1250, " ")</f>
        <v>1551461</v>
      </c>
      <c r="AF274" s="296">
        <f t="shared" si="59"/>
        <v>0.23209002357310041</v>
      </c>
      <c r="AG274" s="296">
        <f t="shared" si="60"/>
        <v>0.74837663046779102</v>
      </c>
      <c r="AH274" s="314" t="s">
        <v>1343</v>
      </c>
      <c r="AI274" s="305"/>
      <c r="AJ274" s="305"/>
      <c r="AK274" s="305"/>
      <c r="AL274" s="305"/>
      <c r="AM274" s="305"/>
      <c r="AN274" s="305"/>
      <c r="AO274" s="305"/>
      <c r="AP274" s="128"/>
      <c r="AQ274" s="128"/>
      <c r="AR274" s="128"/>
      <c r="AS274" s="128"/>
      <c r="AT274" s="128"/>
      <c r="AU274" s="128"/>
      <c r="AV274" s="128"/>
      <c r="AW274" s="128"/>
      <c r="AX274" s="128"/>
      <c r="AY274" s="128"/>
    </row>
    <row r="275" spans="1:51" ht="13.15" customHeight="1">
      <c r="A275" s="128">
        <v>273</v>
      </c>
      <c r="B275" s="128">
        <f>IF('FEN 2016'!$A1256&lt;&gt;0,'FEN 2016'!B1256, " ")</f>
        <v>2014</v>
      </c>
      <c r="C275" s="128">
        <f>IF('FEN 2016'!$A1256&lt;&gt;0,'FEN 2016'!C1256, " ")</f>
        <v>2016</v>
      </c>
      <c r="D275" s="301" t="str">
        <f t="shared" si="61"/>
        <v xml:space="preserve"> </v>
      </c>
      <c r="E275" s="301" t="str">
        <f t="shared" si="61"/>
        <v xml:space="preserve"> </v>
      </c>
      <c r="F275" s="301" t="str">
        <f t="shared" si="61"/>
        <v xml:space="preserve"> </v>
      </c>
      <c r="G275" s="301" t="str">
        <f t="shared" si="61"/>
        <v>1</v>
      </c>
      <c r="H275" s="301" t="str">
        <f t="shared" si="61"/>
        <v>1</v>
      </c>
      <c r="I275" s="301" t="str">
        <f t="shared" si="61"/>
        <v>1</v>
      </c>
      <c r="J275" s="301" t="str">
        <f t="shared" si="61"/>
        <v xml:space="preserve"> </v>
      </c>
      <c r="K275" s="128" t="str">
        <f t="shared" si="54"/>
        <v>NU</v>
      </c>
      <c r="L275" s="306" t="str">
        <f>IF('FEN 2016'!$A1256&lt;&gt;0,'FEN 2016'!E1256, " ")</f>
        <v>Construcţia apeductului în satele  Giurgiulesti</v>
      </c>
      <c r="M275" s="308"/>
      <c r="N275" s="308" t="s">
        <v>1344</v>
      </c>
      <c r="O275" s="306"/>
      <c r="P275" s="306"/>
      <c r="Q275" s="128" t="str">
        <f>IF('FEN 2016'!$A1256&lt;&gt;0,'FEN 2016'!F1256, " ")</f>
        <v>PrimăriaGiurgiulesti</v>
      </c>
      <c r="R275" s="298" t="s">
        <v>1422</v>
      </c>
      <c r="S275" s="298" t="s">
        <v>1372</v>
      </c>
      <c r="T275" s="298" t="s">
        <v>1352</v>
      </c>
      <c r="U275" s="298"/>
      <c r="V275" s="295">
        <f>IF('FEN 2016'!$A1256&lt;&gt;0,'FEN 2016'!H1256, " ")</f>
        <v>15996773</v>
      </c>
      <c r="W275" s="295">
        <f>IF('FEN 2016'!$A1256&lt;&gt;0,'FEN 2016'!G1256, " ")</f>
        <v>2399515.9500000002</v>
      </c>
      <c r="X275" s="296">
        <f t="shared" si="55"/>
        <v>0.15000000000000002</v>
      </c>
      <c r="Y275" s="295">
        <f>IF('FEN 2016'!$A1256&lt;&gt;0,'FEN 2016'!I1256, " ")</f>
        <v>3000000</v>
      </c>
      <c r="Z275" s="296">
        <f t="shared" si="56"/>
        <v>0.18753782403488503</v>
      </c>
      <c r="AA275" s="295">
        <f>IF('FEN 2016'!$A1256&lt;&gt;0,'FEN 2016'!J1256, " ")</f>
        <v>2020621</v>
      </c>
      <c r="AB275" s="296">
        <f t="shared" si="57"/>
        <v>0.12631428851306448</v>
      </c>
      <c r="AC275" s="295">
        <f>IF('FEN 2016'!$A1256&lt;&gt;0,'FEN 2016'!K1256, " ")</f>
        <v>979379</v>
      </c>
      <c r="AD275" s="296">
        <f t="shared" si="58"/>
        <v>6.1223535521820555E-2</v>
      </c>
      <c r="AE275" s="295">
        <f>IF('FEN 2016'!$A1256&lt;&gt;0,'FEN 2016'!L1256, " ")</f>
        <v>12996773</v>
      </c>
      <c r="AF275" s="296">
        <f t="shared" si="59"/>
        <v>0.81246217596511494</v>
      </c>
      <c r="AG275" s="296">
        <f t="shared" si="60"/>
        <v>0.2763142885130645</v>
      </c>
      <c r="AH275" s="314" t="s">
        <v>1343</v>
      </c>
      <c r="AI275" s="305"/>
      <c r="AJ275" s="305"/>
      <c r="AK275" s="305"/>
      <c r="AL275" s="305"/>
      <c r="AM275" s="305"/>
      <c r="AN275" s="305"/>
      <c r="AO275" s="305"/>
      <c r="AP275" s="128"/>
      <c r="AQ275" s="128"/>
      <c r="AR275" s="128"/>
      <c r="AS275" s="128"/>
      <c r="AT275" s="128"/>
      <c r="AU275" s="128"/>
      <c r="AV275" s="128"/>
      <c r="AW275" s="128"/>
      <c r="AX275" s="128"/>
      <c r="AY275" s="128"/>
    </row>
    <row r="276" spans="1:51" ht="13.9" customHeight="1">
      <c r="A276" s="128">
        <v>274</v>
      </c>
      <c r="B276" s="128">
        <f>IF('FEN 2016'!$A1260&lt;&gt;0,'FEN 2016'!B1260, " ")</f>
        <v>2015</v>
      </c>
      <c r="C276" s="128">
        <f>IF('FEN 2016'!$A1260&lt;&gt;0,'FEN 2016'!C1260, " ")</f>
        <v>2015</v>
      </c>
      <c r="D276" s="301" t="str">
        <f t="shared" si="61"/>
        <v xml:space="preserve"> </v>
      </c>
      <c r="E276" s="301" t="str">
        <f t="shared" si="61"/>
        <v xml:space="preserve"> </v>
      </c>
      <c r="F276" s="301" t="str">
        <f t="shared" si="61"/>
        <v xml:space="preserve"> </v>
      </c>
      <c r="G276" s="301" t="str">
        <f t="shared" si="61"/>
        <v xml:space="preserve"> </v>
      </c>
      <c r="H276" s="301" t="str">
        <f t="shared" si="61"/>
        <v>1</v>
      </c>
      <c r="I276" s="301" t="str">
        <f t="shared" si="61"/>
        <v xml:space="preserve"> </v>
      </c>
      <c r="J276" s="301" t="str">
        <f t="shared" si="61"/>
        <v xml:space="preserve"> </v>
      </c>
      <c r="K276" s="128" t="str">
        <f t="shared" si="54"/>
        <v>NU</v>
      </c>
      <c r="L276" s="306" t="str">
        <f>IF('FEN 2016'!$A1260&lt;&gt;0,'FEN 2016'!E1260, " ")</f>
        <v>Construcţia apeductului în satele  Ghelauza</v>
      </c>
      <c r="M276" s="308"/>
      <c r="N276" s="308" t="s">
        <v>1344</v>
      </c>
      <c r="O276" s="306"/>
      <c r="P276" s="306"/>
      <c r="Q276" s="128" t="str">
        <f>IF('FEN 2016'!$A1260&lt;&gt;0,'FEN 2016'!F1260, " ")</f>
        <v>Primăria Ghelăuza</v>
      </c>
      <c r="R276" s="298" t="s">
        <v>1626</v>
      </c>
      <c r="S276" s="298" t="s">
        <v>1400</v>
      </c>
      <c r="T276" s="298" t="s">
        <v>1334</v>
      </c>
      <c r="U276" s="298" t="s">
        <v>1339</v>
      </c>
      <c r="V276" s="295">
        <f>IF('FEN 2016'!$A1260&lt;&gt;0,'FEN 2016'!H1260, " ")</f>
        <v>7444709</v>
      </c>
      <c r="W276" s="295">
        <f>IF('FEN 2016'!$A1260&lt;&gt;0,'FEN 2016'!G1260, " ")</f>
        <v>0</v>
      </c>
      <c r="X276" s="296">
        <f t="shared" si="55"/>
        <v>0</v>
      </c>
      <c r="Y276" s="295">
        <f>IF('FEN 2016'!$A1260&lt;&gt;0,'FEN 2016'!I1260, " ")</f>
        <v>2000000</v>
      </c>
      <c r="Z276" s="296">
        <f t="shared" si="56"/>
        <v>0.26864716941924793</v>
      </c>
      <c r="AA276" s="295">
        <f>IF('FEN 2016'!$A1260&lt;&gt;0,'FEN 2016'!J1260, " ")</f>
        <v>200000</v>
      </c>
      <c r="AB276" s="296">
        <f t="shared" si="57"/>
        <v>2.6864716941924795E-2</v>
      </c>
      <c r="AC276" s="295">
        <f>IF('FEN 2016'!$A1260&lt;&gt;0,'FEN 2016'!K1260, " ")</f>
        <v>1800000</v>
      </c>
      <c r="AD276" s="296">
        <f t="shared" si="58"/>
        <v>0.24178245247732316</v>
      </c>
      <c r="AE276" s="295">
        <f>IF('FEN 2016'!$A1260&lt;&gt;0,'FEN 2016'!L1260, " ")</f>
        <v>5444709</v>
      </c>
      <c r="AF276" s="296">
        <f t="shared" si="59"/>
        <v>0.73135283058075207</v>
      </c>
      <c r="AG276" s="296">
        <f t="shared" si="60"/>
        <v>2.6864716941924795E-2</v>
      </c>
      <c r="AH276" s="314" t="s">
        <v>1343</v>
      </c>
      <c r="AI276" s="305"/>
      <c r="AJ276" s="305"/>
      <c r="AK276" s="305"/>
      <c r="AL276" s="305"/>
      <c r="AM276" s="305"/>
      <c r="AN276" s="305"/>
      <c r="AO276" s="305"/>
      <c r="AP276" s="128"/>
      <c r="AQ276" s="128"/>
      <c r="AR276" s="128"/>
      <c r="AS276" s="128"/>
      <c r="AT276" s="128"/>
      <c r="AU276" s="128"/>
      <c r="AV276" s="128"/>
      <c r="AW276" s="128"/>
      <c r="AX276" s="128"/>
      <c r="AY276" s="128"/>
    </row>
    <row r="277" spans="1:51" ht="13.9" customHeight="1">
      <c r="A277" s="128">
        <v>275</v>
      </c>
      <c r="B277" s="128">
        <v>2011</v>
      </c>
      <c r="C277" s="128">
        <v>2011</v>
      </c>
      <c r="D277" s="301" t="str">
        <f t="shared" si="61"/>
        <v>1</v>
      </c>
      <c r="E277" s="301" t="str">
        <f t="shared" si="61"/>
        <v xml:space="preserve"> </v>
      </c>
      <c r="F277" s="301" t="str">
        <f t="shared" si="61"/>
        <v xml:space="preserve"> </v>
      </c>
      <c r="G277" s="301" t="str">
        <f t="shared" si="61"/>
        <v xml:space="preserve"> </v>
      </c>
      <c r="H277" s="301" t="str">
        <f t="shared" si="61"/>
        <v xml:space="preserve"> </v>
      </c>
      <c r="I277" s="301" t="str">
        <f t="shared" si="61"/>
        <v xml:space="preserve"> </v>
      </c>
      <c r="J277" s="301" t="str">
        <f t="shared" si="61"/>
        <v xml:space="preserve"> </v>
      </c>
      <c r="K277" s="313" t="s">
        <v>1344</v>
      </c>
      <c r="L277" s="310" t="s">
        <v>1669</v>
      </c>
      <c r="M277" s="308" t="s">
        <v>1344</v>
      </c>
      <c r="N277" s="308" t="s">
        <v>1344</v>
      </c>
      <c r="O277" s="306"/>
      <c r="P277" s="306"/>
      <c r="Q277" s="306" t="s">
        <v>1692</v>
      </c>
      <c r="R277" s="313" t="s">
        <v>1387</v>
      </c>
      <c r="S277" s="313" t="s">
        <v>1387</v>
      </c>
      <c r="T277" s="298" t="s">
        <v>1336</v>
      </c>
      <c r="U277" s="298" t="s">
        <v>1346</v>
      </c>
      <c r="V277" s="295">
        <v>11336900</v>
      </c>
      <c r="W277" s="295">
        <v>0</v>
      </c>
      <c r="X277" s="296">
        <f t="shared" si="55"/>
        <v>0</v>
      </c>
      <c r="Y277" s="295">
        <v>11251620</v>
      </c>
      <c r="Z277" s="296">
        <f t="shared" si="56"/>
        <v>0.99247766144184035</v>
      </c>
      <c r="AA277" s="295">
        <v>11251620</v>
      </c>
      <c r="AB277" s="296">
        <f t="shared" si="57"/>
        <v>0.99247766144184035</v>
      </c>
      <c r="AC277" s="295">
        <v>0</v>
      </c>
      <c r="AD277" s="296">
        <f t="shared" si="58"/>
        <v>0</v>
      </c>
      <c r="AE277" s="295"/>
      <c r="AF277" s="296">
        <f t="shared" si="59"/>
        <v>0</v>
      </c>
      <c r="AG277" s="296">
        <f t="shared" si="60"/>
        <v>0.99247766144184035</v>
      </c>
      <c r="AH277" s="310" t="s">
        <v>1349</v>
      </c>
      <c r="AI277" s="305"/>
      <c r="AJ277" s="305"/>
      <c r="AK277" s="305"/>
      <c r="AL277" s="305"/>
      <c r="AM277" s="305"/>
      <c r="AN277" s="305"/>
      <c r="AO277" s="305"/>
      <c r="AP277" s="128"/>
      <c r="AQ277" s="128"/>
      <c r="AR277" s="128"/>
      <c r="AS277" s="128"/>
      <c r="AT277" s="128"/>
      <c r="AU277" s="128"/>
      <c r="AV277" s="128"/>
      <c r="AW277" s="128"/>
      <c r="AX277" s="128"/>
      <c r="AY277" s="128"/>
    </row>
    <row r="278" spans="1:51" ht="13.9" customHeight="1">
      <c r="A278" s="128">
        <v>276</v>
      </c>
      <c r="B278" s="128">
        <v>2011</v>
      </c>
      <c r="C278" s="128">
        <v>2013</v>
      </c>
      <c r="D278" s="301" t="str">
        <f t="shared" si="61"/>
        <v>1</v>
      </c>
      <c r="E278" s="301" t="str">
        <f t="shared" si="61"/>
        <v>1</v>
      </c>
      <c r="F278" s="301" t="str">
        <f t="shared" si="61"/>
        <v>1</v>
      </c>
      <c r="G278" s="301" t="str">
        <f t="shared" si="61"/>
        <v xml:space="preserve"> </v>
      </c>
      <c r="H278" s="301" t="str">
        <f t="shared" si="61"/>
        <v xml:space="preserve"> </v>
      </c>
      <c r="I278" s="301" t="str">
        <f t="shared" si="61"/>
        <v xml:space="preserve"> </v>
      </c>
      <c r="J278" s="301" t="str">
        <f t="shared" si="61"/>
        <v xml:space="preserve"> </v>
      </c>
      <c r="K278" s="128" t="str">
        <f t="shared" si="54"/>
        <v>DA</v>
      </c>
      <c r="L278" s="310" t="s">
        <v>1670</v>
      </c>
      <c r="M278" s="308" t="s">
        <v>1359</v>
      </c>
      <c r="N278" s="308" t="s">
        <v>1344</v>
      </c>
      <c r="O278" s="306" t="s">
        <v>1344</v>
      </c>
      <c r="P278" s="306" t="s">
        <v>1359</v>
      </c>
      <c r="Q278" s="306" t="s">
        <v>1693</v>
      </c>
      <c r="R278" s="313" t="s">
        <v>1709</v>
      </c>
      <c r="S278" s="313" t="s">
        <v>1398</v>
      </c>
      <c r="T278" s="313" t="s">
        <v>1336</v>
      </c>
      <c r="U278" s="313" t="s">
        <v>1339</v>
      </c>
      <c r="V278" s="295">
        <v>25372200</v>
      </c>
      <c r="W278" s="295">
        <v>0</v>
      </c>
      <c r="X278" s="296">
        <f t="shared" si="55"/>
        <v>0</v>
      </c>
      <c r="Y278" s="295">
        <v>25372960.940000001</v>
      </c>
      <c r="Z278" s="296">
        <f t="shared" si="56"/>
        <v>1.0000299910926131</v>
      </c>
      <c r="AA278" s="295">
        <v>25372960.940000001</v>
      </c>
      <c r="AB278" s="296">
        <f t="shared" si="57"/>
        <v>1.0000299910926131</v>
      </c>
      <c r="AC278" s="295"/>
      <c r="AD278" s="296">
        <f t="shared" si="58"/>
        <v>0</v>
      </c>
      <c r="AE278" s="295"/>
      <c r="AF278" s="296">
        <f t="shared" si="59"/>
        <v>0</v>
      </c>
      <c r="AG278" s="296">
        <f t="shared" si="60"/>
        <v>1.0000299910926131</v>
      </c>
      <c r="AH278" s="310" t="s">
        <v>1349</v>
      </c>
      <c r="AI278" s="305"/>
      <c r="AJ278" s="305"/>
      <c r="AK278" s="305"/>
      <c r="AL278" s="305"/>
      <c r="AM278" s="305"/>
      <c r="AN278" s="305"/>
      <c r="AO278" s="305"/>
      <c r="AP278" s="128"/>
      <c r="AQ278" s="128"/>
      <c r="AR278" s="128"/>
      <c r="AS278" s="128"/>
      <c r="AT278" s="128"/>
      <c r="AU278" s="128"/>
      <c r="AV278" s="128"/>
      <c r="AW278" s="128"/>
      <c r="AX278" s="128"/>
      <c r="AY278" s="128"/>
    </row>
    <row r="279" spans="1:51" ht="16.149999999999999" customHeight="1">
      <c r="A279" s="128">
        <v>277</v>
      </c>
      <c r="B279" s="128">
        <v>2012</v>
      </c>
      <c r="C279" s="128">
        <v>2013</v>
      </c>
      <c r="D279" s="301" t="str">
        <f t="shared" ref="D279:J313" si="62">IF(AND($B279&gt;=D$2-$C279+$B279,$C279&lt;=D$2+$C279-$B279),"1"," ")</f>
        <v xml:space="preserve"> </v>
      </c>
      <c r="E279" s="301" t="str">
        <f t="shared" si="62"/>
        <v>1</v>
      </c>
      <c r="F279" s="301" t="str">
        <f t="shared" si="62"/>
        <v>1</v>
      </c>
      <c r="G279" s="301" t="str">
        <f t="shared" si="62"/>
        <v xml:space="preserve"> </v>
      </c>
      <c r="H279" s="301" t="str">
        <f t="shared" si="62"/>
        <v xml:space="preserve"> </v>
      </c>
      <c r="I279" s="301" t="str">
        <f t="shared" si="62"/>
        <v xml:space="preserve"> </v>
      </c>
      <c r="J279" s="301" t="str">
        <f t="shared" si="62"/>
        <v xml:space="preserve"> </v>
      </c>
      <c r="K279" s="313" t="s">
        <v>1344</v>
      </c>
      <c r="L279" s="310" t="s">
        <v>1671</v>
      </c>
      <c r="M279" s="308"/>
      <c r="N279" s="308" t="s">
        <v>1344</v>
      </c>
      <c r="O279" s="306"/>
      <c r="P279" s="306"/>
      <c r="Q279" s="306" t="s">
        <v>1694</v>
      </c>
      <c r="R279" s="313" t="s">
        <v>1396</v>
      </c>
      <c r="S279" s="298" t="s">
        <v>1396</v>
      </c>
      <c r="T279" s="313" t="s">
        <v>1336</v>
      </c>
      <c r="U279" s="313" t="s">
        <v>1339</v>
      </c>
      <c r="V279" s="295">
        <v>24017100</v>
      </c>
      <c r="W279" s="295">
        <v>0</v>
      </c>
      <c r="X279" s="296">
        <f t="shared" si="55"/>
        <v>0</v>
      </c>
      <c r="Y279" s="295">
        <v>24017009.149999999</v>
      </c>
      <c r="Z279" s="296">
        <f t="shared" si="56"/>
        <v>0.99999621727852228</v>
      </c>
      <c r="AA279" s="295">
        <v>24017009.149999999</v>
      </c>
      <c r="AB279" s="296">
        <f t="shared" si="57"/>
        <v>0.99999621727852228</v>
      </c>
      <c r="AC279" s="295"/>
      <c r="AD279" s="296">
        <f t="shared" si="58"/>
        <v>0</v>
      </c>
      <c r="AE279" s="295"/>
      <c r="AF279" s="296">
        <f t="shared" si="59"/>
        <v>0</v>
      </c>
      <c r="AG279" s="296">
        <f t="shared" si="60"/>
        <v>0.99999621727852228</v>
      </c>
      <c r="AH279" s="310" t="s">
        <v>1349</v>
      </c>
      <c r="AI279" s="305"/>
      <c r="AJ279" s="305"/>
      <c r="AK279" s="305"/>
      <c r="AL279" s="305"/>
      <c r="AM279" s="305"/>
      <c r="AN279" s="305"/>
      <c r="AO279" s="305"/>
      <c r="AP279" s="128"/>
      <c r="AQ279" s="128"/>
      <c r="AR279" s="128"/>
      <c r="AS279" s="128"/>
      <c r="AT279" s="128"/>
      <c r="AU279" s="128"/>
      <c r="AV279" s="128"/>
      <c r="AW279" s="128"/>
      <c r="AX279" s="128"/>
      <c r="AY279" s="128"/>
    </row>
    <row r="280" spans="1:51" ht="31.9" customHeight="1">
      <c r="A280" s="128">
        <v>278</v>
      </c>
      <c r="B280" s="128">
        <v>2014</v>
      </c>
      <c r="C280" s="128">
        <v>2016</v>
      </c>
      <c r="D280" s="301" t="str">
        <f t="shared" si="62"/>
        <v xml:space="preserve"> </v>
      </c>
      <c r="E280" s="301" t="str">
        <f t="shared" si="62"/>
        <v xml:space="preserve"> </v>
      </c>
      <c r="F280" s="301" t="str">
        <f t="shared" si="62"/>
        <v xml:space="preserve"> </v>
      </c>
      <c r="G280" s="301" t="str">
        <f t="shared" si="62"/>
        <v>1</v>
      </c>
      <c r="H280" s="301" t="str">
        <f t="shared" si="62"/>
        <v>1</v>
      </c>
      <c r="I280" s="301" t="str">
        <f t="shared" si="62"/>
        <v>1</v>
      </c>
      <c r="J280" s="301" t="str">
        <f t="shared" si="62"/>
        <v xml:space="preserve"> </v>
      </c>
      <c r="K280" s="128" t="str">
        <f t="shared" si="54"/>
        <v>NU</v>
      </c>
      <c r="L280" s="310" t="s">
        <v>1672</v>
      </c>
      <c r="M280" s="308" t="s">
        <v>1359</v>
      </c>
      <c r="N280" s="308" t="s">
        <v>1344</v>
      </c>
      <c r="O280" s="306" t="s">
        <v>1344</v>
      </c>
      <c r="P280" s="306" t="s">
        <v>1359</v>
      </c>
      <c r="Q280" s="306" t="s">
        <v>1695</v>
      </c>
      <c r="R280" s="313" t="s">
        <v>1711</v>
      </c>
      <c r="S280" s="313" t="s">
        <v>1387</v>
      </c>
      <c r="T280" s="313" t="s">
        <v>1336</v>
      </c>
      <c r="U280" s="313" t="s">
        <v>1346</v>
      </c>
      <c r="V280" s="295">
        <v>30513490</v>
      </c>
      <c r="W280" s="295">
        <v>0</v>
      </c>
      <c r="X280" s="296">
        <f t="shared" si="55"/>
        <v>0</v>
      </c>
      <c r="Y280" s="295">
        <v>7848382.0300000003</v>
      </c>
      <c r="Z280" s="296">
        <f t="shared" si="56"/>
        <v>0.25721023816023669</v>
      </c>
      <c r="AA280" s="295">
        <v>7848382.0300000003</v>
      </c>
      <c r="AB280" s="296">
        <f t="shared" si="57"/>
        <v>0.25721023816023669</v>
      </c>
      <c r="AC280" s="295"/>
      <c r="AD280" s="296">
        <f t="shared" si="58"/>
        <v>0</v>
      </c>
      <c r="AE280" s="295"/>
      <c r="AF280" s="296">
        <f t="shared" si="59"/>
        <v>0</v>
      </c>
      <c r="AG280" s="296">
        <f t="shared" si="60"/>
        <v>0.25721023816023669</v>
      </c>
      <c r="AH280" s="310" t="s">
        <v>1349</v>
      </c>
      <c r="AI280" s="305"/>
      <c r="AJ280" s="305"/>
      <c r="AK280" s="305"/>
      <c r="AL280" s="305"/>
      <c r="AM280" s="305"/>
      <c r="AN280" s="305"/>
      <c r="AO280" s="305"/>
      <c r="AP280" s="128"/>
      <c r="AQ280" s="128"/>
      <c r="AR280" s="128"/>
      <c r="AS280" s="128"/>
      <c r="AT280" s="128"/>
      <c r="AU280" s="128"/>
      <c r="AV280" s="128"/>
      <c r="AW280" s="128"/>
      <c r="AX280" s="128"/>
      <c r="AY280" s="128"/>
    </row>
    <row r="281" spans="1:51" ht="33.6" customHeight="1">
      <c r="A281" s="128">
        <v>279</v>
      </c>
      <c r="B281" s="128">
        <v>2016</v>
      </c>
      <c r="C281" s="128">
        <v>2016</v>
      </c>
      <c r="D281" s="301" t="str">
        <f t="shared" si="62"/>
        <v xml:space="preserve"> </v>
      </c>
      <c r="E281" s="301" t="str">
        <f t="shared" si="62"/>
        <v xml:space="preserve"> </v>
      </c>
      <c r="F281" s="301" t="str">
        <f t="shared" si="62"/>
        <v xml:space="preserve"> </v>
      </c>
      <c r="G281" s="301" t="str">
        <f t="shared" si="62"/>
        <v xml:space="preserve"> </v>
      </c>
      <c r="H281" s="301" t="str">
        <f t="shared" si="62"/>
        <v xml:space="preserve"> </v>
      </c>
      <c r="I281" s="301" t="str">
        <f t="shared" si="62"/>
        <v>1</v>
      </c>
      <c r="J281" s="301" t="str">
        <f t="shared" si="62"/>
        <v xml:space="preserve"> </v>
      </c>
      <c r="K281" s="313" t="s">
        <v>1344</v>
      </c>
      <c r="L281" s="310" t="s">
        <v>1673</v>
      </c>
      <c r="M281" s="308" t="s">
        <v>1359</v>
      </c>
      <c r="N281" s="308" t="s">
        <v>1359</v>
      </c>
      <c r="O281" s="306" t="s">
        <v>1359</v>
      </c>
      <c r="P281" s="306" t="s">
        <v>1359</v>
      </c>
      <c r="Q281" s="306" t="s">
        <v>1696</v>
      </c>
      <c r="R281" s="313" t="s">
        <v>1710</v>
      </c>
      <c r="S281" s="313" t="s">
        <v>1398</v>
      </c>
      <c r="T281" s="313" t="s">
        <v>1336</v>
      </c>
      <c r="U281" s="313" t="s">
        <v>1339</v>
      </c>
      <c r="V281" s="295">
        <v>27105500</v>
      </c>
      <c r="W281" s="295">
        <v>0</v>
      </c>
      <c r="X281" s="296">
        <f t="shared" si="55"/>
        <v>0</v>
      </c>
      <c r="Y281" s="295">
        <v>3837916.04</v>
      </c>
      <c r="Z281" s="296">
        <f t="shared" si="56"/>
        <v>0.14159178174171294</v>
      </c>
      <c r="AA281" s="295">
        <v>3837916.04</v>
      </c>
      <c r="AB281" s="296">
        <f t="shared" si="57"/>
        <v>0.14159178174171294</v>
      </c>
      <c r="AC281" s="295"/>
      <c r="AD281" s="296">
        <f t="shared" si="58"/>
        <v>0</v>
      </c>
      <c r="AE281" s="295"/>
      <c r="AF281" s="296">
        <f t="shared" si="59"/>
        <v>0</v>
      </c>
      <c r="AG281" s="296">
        <f t="shared" si="60"/>
        <v>0.14159178174171294</v>
      </c>
      <c r="AH281" s="310" t="s">
        <v>1349</v>
      </c>
      <c r="AI281" s="305"/>
      <c r="AJ281" s="305"/>
      <c r="AK281" s="305"/>
      <c r="AL281" s="305"/>
      <c r="AM281" s="305"/>
      <c r="AN281" s="305"/>
      <c r="AO281" s="305"/>
      <c r="AP281" s="128"/>
      <c r="AQ281" s="128"/>
      <c r="AR281" s="128"/>
      <c r="AS281" s="128"/>
      <c r="AT281" s="128"/>
      <c r="AU281" s="128"/>
      <c r="AV281" s="128"/>
      <c r="AW281" s="128"/>
      <c r="AX281" s="128"/>
      <c r="AY281" s="128"/>
    </row>
    <row r="282" spans="1:51" ht="27" customHeight="1">
      <c r="A282" s="128">
        <v>280</v>
      </c>
      <c r="B282" s="128">
        <v>2013</v>
      </c>
      <c r="C282" s="128">
        <v>2013</v>
      </c>
      <c r="D282" s="301" t="str">
        <f t="shared" si="62"/>
        <v xml:space="preserve"> </v>
      </c>
      <c r="E282" s="301" t="str">
        <f t="shared" si="62"/>
        <v xml:space="preserve"> </v>
      </c>
      <c r="F282" s="301" t="str">
        <f t="shared" si="62"/>
        <v>1</v>
      </c>
      <c r="G282" s="301" t="str">
        <f t="shared" si="62"/>
        <v xml:space="preserve"> </v>
      </c>
      <c r="H282" s="301" t="str">
        <f t="shared" si="62"/>
        <v xml:space="preserve"> </v>
      </c>
      <c r="I282" s="301" t="str">
        <f t="shared" si="62"/>
        <v xml:space="preserve"> </v>
      </c>
      <c r="J282" s="301" t="str">
        <f t="shared" si="62"/>
        <v xml:space="preserve"> </v>
      </c>
      <c r="K282" s="313" t="s">
        <v>1344</v>
      </c>
      <c r="L282" s="311" t="s">
        <v>1674</v>
      </c>
      <c r="M282" s="308" t="s">
        <v>1359</v>
      </c>
      <c r="N282" s="308" t="s">
        <v>1344</v>
      </c>
      <c r="O282" s="306" t="s">
        <v>1359</v>
      </c>
      <c r="P282" s="306" t="s">
        <v>1359</v>
      </c>
      <c r="Q282" s="306" t="s">
        <v>1697</v>
      </c>
      <c r="R282" s="313" t="s">
        <v>1713</v>
      </c>
      <c r="S282" s="313" t="s">
        <v>1395</v>
      </c>
      <c r="T282" s="298" t="s">
        <v>1336</v>
      </c>
      <c r="U282" s="298" t="s">
        <v>1346</v>
      </c>
      <c r="V282" s="295">
        <v>0</v>
      </c>
      <c r="W282" s="295">
        <v>0</v>
      </c>
      <c r="X282" s="296" t="e">
        <f t="shared" si="55"/>
        <v>#DIV/0!</v>
      </c>
      <c r="Y282" s="295">
        <v>30216200</v>
      </c>
      <c r="Z282" s="296" t="e">
        <f t="shared" si="56"/>
        <v>#DIV/0!</v>
      </c>
      <c r="AA282" s="295">
        <v>3021620</v>
      </c>
      <c r="AB282" s="296" t="e">
        <f t="shared" si="57"/>
        <v>#DIV/0!</v>
      </c>
      <c r="AC282" s="295"/>
      <c r="AD282" s="296" t="e">
        <f t="shared" si="58"/>
        <v>#DIV/0!</v>
      </c>
      <c r="AE282" s="295"/>
      <c r="AF282" s="296" t="e">
        <f t="shared" si="59"/>
        <v>#DIV/0!</v>
      </c>
      <c r="AG282" s="296" t="e">
        <f t="shared" si="60"/>
        <v>#DIV/0!</v>
      </c>
      <c r="AH282" s="311" t="s">
        <v>1376</v>
      </c>
      <c r="AI282" s="305"/>
      <c r="AJ282" s="305"/>
      <c r="AK282" s="305"/>
      <c r="AL282" s="305"/>
      <c r="AM282" s="305"/>
      <c r="AN282" s="305"/>
      <c r="AO282" s="305"/>
      <c r="AP282" s="128"/>
      <c r="AQ282" s="128"/>
      <c r="AR282" s="128"/>
      <c r="AS282" s="128"/>
      <c r="AT282" s="128"/>
      <c r="AU282" s="128"/>
      <c r="AV282" s="128"/>
      <c r="AW282" s="128"/>
      <c r="AX282" s="128"/>
      <c r="AY282" s="128"/>
    </row>
    <row r="283" spans="1:51" ht="13.9" customHeight="1">
      <c r="A283" s="128">
        <v>281</v>
      </c>
      <c r="B283" s="128">
        <v>2014</v>
      </c>
      <c r="C283" s="128">
        <v>2016</v>
      </c>
      <c r="D283" s="301" t="str">
        <f t="shared" si="62"/>
        <v xml:space="preserve"> </v>
      </c>
      <c r="E283" s="301" t="str">
        <f t="shared" si="62"/>
        <v xml:space="preserve"> </v>
      </c>
      <c r="F283" s="301" t="str">
        <f t="shared" si="62"/>
        <v xml:space="preserve"> </v>
      </c>
      <c r="G283" s="301" t="str">
        <f t="shared" si="62"/>
        <v>1</v>
      </c>
      <c r="H283" s="301" t="str">
        <f t="shared" si="62"/>
        <v>1</v>
      </c>
      <c r="I283" s="301" t="str">
        <f t="shared" si="62"/>
        <v>1</v>
      </c>
      <c r="J283" s="301" t="str">
        <f t="shared" si="62"/>
        <v xml:space="preserve"> </v>
      </c>
      <c r="K283" s="313" t="s">
        <v>1350</v>
      </c>
      <c r="L283" s="311" t="s">
        <v>1675</v>
      </c>
      <c r="M283" s="308"/>
      <c r="N283" s="308"/>
      <c r="O283" s="306" t="s">
        <v>1344</v>
      </c>
      <c r="P283" s="306"/>
      <c r="Q283" s="306" t="s">
        <v>1697</v>
      </c>
      <c r="R283" s="313" t="s">
        <v>1713</v>
      </c>
      <c r="S283" s="313" t="s">
        <v>1395</v>
      </c>
      <c r="T283" s="298" t="s">
        <v>1336</v>
      </c>
      <c r="U283" s="298" t="s">
        <v>1346</v>
      </c>
      <c r="V283" s="295">
        <v>0</v>
      </c>
      <c r="W283" s="295">
        <v>0</v>
      </c>
      <c r="X283" s="296" t="e">
        <f t="shared" si="55"/>
        <v>#DIV/0!</v>
      </c>
      <c r="Y283" s="295">
        <v>4648374.46</v>
      </c>
      <c r="Z283" s="296" t="e">
        <f t="shared" si="56"/>
        <v>#DIV/0!</v>
      </c>
      <c r="AA283" s="295">
        <v>4648374.46</v>
      </c>
      <c r="AB283" s="296" t="e">
        <f t="shared" si="57"/>
        <v>#DIV/0!</v>
      </c>
      <c r="AC283" s="295"/>
      <c r="AD283" s="296" t="e">
        <f t="shared" si="58"/>
        <v>#DIV/0!</v>
      </c>
      <c r="AE283" s="295"/>
      <c r="AF283" s="296" t="e">
        <f t="shared" si="59"/>
        <v>#DIV/0!</v>
      </c>
      <c r="AG283" s="296" t="e">
        <f t="shared" si="60"/>
        <v>#DIV/0!</v>
      </c>
      <c r="AH283" s="311" t="s">
        <v>1376</v>
      </c>
      <c r="AI283" s="305"/>
      <c r="AJ283" s="305"/>
      <c r="AK283" s="305"/>
      <c r="AL283" s="305"/>
      <c r="AM283" s="305"/>
      <c r="AN283" s="305"/>
      <c r="AO283" s="305"/>
      <c r="AP283" s="128"/>
      <c r="AQ283" s="128"/>
      <c r="AR283" s="128"/>
      <c r="AS283" s="128"/>
      <c r="AT283" s="128"/>
      <c r="AU283" s="128"/>
      <c r="AV283" s="128"/>
      <c r="AW283" s="128"/>
      <c r="AX283" s="128"/>
      <c r="AY283" s="128"/>
    </row>
    <row r="284" spans="1:51" ht="13.9" customHeight="1">
      <c r="A284" s="128">
        <v>282</v>
      </c>
      <c r="B284" s="128">
        <v>2014</v>
      </c>
      <c r="C284" s="128">
        <v>2016</v>
      </c>
      <c r="D284" s="301" t="str">
        <f t="shared" si="62"/>
        <v xml:space="preserve"> </v>
      </c>
      <c r="E284" s="301" t="str">
        <f t="shared" si="62"/>
        <v xml:space="preserve"> </v>
      </c>
      <c r="F284" s="301" t="str">
        <f t="shared" si="62"/>
        <v xml:space="preserve"> </v>
      </c>
      <c r="G284" s="301" t="str">
        <f t="shared" si="62"/>
        <v>1</v>
      </c>
      <c r="H284" s="301" t="str">
        <f t="shared" si="62"/>
        <v>1</v>
      </c>
      <c r="I284" s="301" t="str">
        <f t="shared" si="62"/>
        <v>1</v>
      </c>
      <c r="J284" s="301" t="str">
        <f t="shared" si="62"/>
        <v xml:space="preserve"> </v>
      </c>
      <c r="K284" s="313" t="s">
        <v>1350</v>
      </c>
      <c r="L284" s="311" t="s">
        <v>1676</v>
      </c>
      <c r="M284" s="308" t="s">
        <v>1344</v>
      </c>
      <c r="N284" s="308"/>
      <c r="O284" s="306"/>
      <c r="P284" s="306"/>
      <c r="Q284" s="306" t="s">
        <v>1698</v>
      </c>
      <c r="R284" s="313" t="s">
        <v>1714</v>
      </c>
      <c r="S284" s="313" t="s">
        <v>1395</v>
      </c>
      <c r="T284" s="298" t="s">
        <v>1336</v>
      </c>
      <c r="U284" s="298" t="s">
        <v>1346</v>
      </c>
      <c r="V284" s="295">
        <v>0</v>
      </c>
      <c r="W284" s="295">
        <v>0</v>
      </c>
      <c r="X284" s="296" t="e">
        <f t="shared" si="55"/>
        <v>#DIV/0!</v>
      </c>
      <c r="Y284" s="295">
        <v>11493687.02</v>
      </c>
      <c r="Z284" s="296" t="e">
        <f t="shared" si="56"/>
        <v>#DIV/0!</v>
      </c>
      <c r="AA284" s="295">
        <v>11493687.02</v>
      </c>
      <c r="AB284" s="296" t="e">
        <f t="shared" si="57"/>
        <v>#DIV/0!</v>
      </c>
      <c r="AC284" s="295"/>
      <c r="AD284" s="296" t="e">
        <f t="shared" si="58"/>
        <v>#DIV/0!</v>
      </c>
      <c r="AE284" s="295"/>
      <c r="AF284" s="296" t="e">
        <f t="shared" si="59"/>
        <v>#DIV/0!</v>
      </c>
      <c r="AG284" s="296" t="e">
        <f t="shared" si="60"/>
        <v>#DIV/0!</v>
      </c>
      <c r="AH284" s="311" t="s">
        <v>1376</v>
      </c>
      <c r="AI284" s="305"/>
      <c r="AJ284" s="305"/>
      <c r="AK284" s="305"/>
      <c r="AL284" s="305"/>
      <c r="AM284" s="305"/>
      <c r="AN284" s="305"/>
      <c r="AO284" s="305"/>
      <c r="AP284" s="128"/>
      <c r="AQ284" s="128"/>
      <c r="AR284" s="128"/>
      <c r="AS284" s="128"/>
      <c r="AT284" s="128"/>
      <c r="AU284" s="128"/>
      <c r="AV284" s="128"/>
      <c r="AW284" s="128"/>
      <c r="AX284" s="128"/>
      <c r="AY284" s="128"/>
    </row>
    <row r="285" spans="1:51" ht="13.9" customHeight="1">
      <c r="A285" s="128">
        <v>283</v>
      </c>
      <c r="B285" s="128">
        <v>2014</v>
      </c>
      <c r="C285" s="128">
        <v>2014</v>
      </c>
      <c r="D285" s="301" t="str">
        <f t="shared" si="62"/>
        <v xml:space="preserve"> </v>
      </c>
      <c r="E285" s="301" t="str">
        <f t="shared" si="62"/>
        <v xml:space="preserve"> </v>
      </c>
      <c r="F285" s="301" t="str">
        <f t="shared" si="62"/>
        <v xml:space="preserve"> </v>
      </c>
      <c r="G285" s="301" t="str">
        <f t="shared" si="62"/>
        <v>1</v>
      </c>
      <c r="H285" s="301" t="str">
        <f t="shared" si="62"/>
        <v xml:space="preserve"> </v>
      </c>
      <c r="I285" s="301" t="str">
        <f t="shared" si="62"/>
        <v xml:space="preserve"> </v>
      </c>
      <c r="J285" s="301" t="str">
        <f t="shared" si="62"/>
        <v xml:space="preserve"> </v>
      </c>
      <c r="K285" s="313" t="s">
        <v>1350</v>
      </c>
      <c r="L285" s="311" t="s">
        <v>1677</v>
      </c>
      <c r="M285" s="308"/>
      <c r="N285" s="308"/>
      <c r="O285" s="306" t="s">
        <v>1344</v>
      </c>
      <c r="P285" s="306"/>
      <c r="Q285" s="306" t="s">
        <v>1698</v>
      </c>
      <c r="R285" s="313" t="s">
        <v>1714</v>
      </c>
      <c r="S285" s="313" t="s">
        <v>1395</v>
      </c>
      <c r="T285" s="298" t="s">
        <v>1336</v>
      </c>
      <c r="U285" s="298" t="s">
        <v>1346</v>
      </c>
      <c r="V285" s="295">
        <v>0</v>
      </c>
      <c r="W285" s="295">
        <v>0</v>
      </c>
      <c r="X285" s="296" t="e">
        <f t="shared" si="55"/>
        <v>#DIV/0!</v>
      </c>
      <c r="Y285" s="295">
        <v>5953240</v>
      </c>
      <c r="Z285" s="296" t="e">
        <f t="shared" si="56"/>
        <v>#DIV/0!</v>
      </c>
      <c r="AA285" s="295">
        <v>5953240</v>
      </c>
      <c r="AB285" s="296" t="e">
        <f t="shared" si="57"/>
        <v>#DIV/0!</v>
      </c>
      <c r="AC285" s="295"/>
      <c r="AD285" s="296" t="e">
        <f t="shared" si="58"/>
        <v>#DIV/0!</v>
      </c>
      <c r="AE285" s="295"/>
      <c r="AF285" s="296" t="e">
        <f t="shared" si="59"/>
        <v>#DIV/0!</v>
      </c>
      <c r="AG285" s="296" t="e">
        <f t="shared" si="60"/>
        <v>#DIV/0!</v>
      </c>
      <c r="AH285" s="311" t="s">
        <v>1376</v>
      </c>
      <c r="AI285" s="305"/>
      <c r="AJ285" s="305"/>
      <c r="AK285" s="305"/>
      <c r="AL285" s="305"/>
      <c r="AM285" s="305"/>
      <c r="AN285" s="305"/>
      <c r="AO285" s="305"/>
      <c r="AP285" s="128"/>
      <c r="AQ285" s="128"/>
      <c r="AR285" s="128"/>
      <c r="AS285" s="128"/>
      <c r="AT285" s="128"/>
      <c r="AU285" s="128"/>
      <c r="AV285" s="128"/>
      <c r="AW285" s="128"/>
      <c r="AX285" s="128"/>
      <c r="AY285" s="128"/>
    </row>
    <row r="286" spans="1:51" ht="31.15" customHeight="1">
      <c r="A286" s="128">
        <v>284</v>
      </c>
      <c r="B286" s="128">
        <v>2011</v>
      </c>
      <c r="C286" s="128">
        <v>2012</v>
      </c>
      <c r="D286" s="301" t="str">
        <f t="shared" si="62"/>
        <v>1</v>
      </c>
      <c r="E286" s="301" t="str">
        <f t="shared" si="62"/>
        <v>1</v>
      </c>
      <c r="F286" s="301" t="str">
        <f t="shared" si="62"/>
        <v xml:space="preserve"> </v>
      </c>
      <c r="G286" s="301" t="str">
        <f t="shared" si="62"/>
        <v xml:space="preserve"> </v>
      </c>
      <c r="H286" s="301" t="str">
        <f t="shared" si="62"/>
        <v xml:space="preserve"> </v>
      </c>
      <c r="I286" s="301" t="str">
        <f t="shared" si="62"/>
        <v xml:space="preserve"> </v>
      </c>
      <c r="J286" s="301" t="str">
        <f t="shared" si="62"/>
        <v xml:space="preserve"> </v>
      </c>
      <c r="K286" s="313" t="s">
        <v>1344</v>
      </c>
      <c r="L286" s="310" t="s">
        <v>1678</v>
      </c>
      <c r="M286" s="308"/>
      <c r="N286" s="308" t="s">
        <v>1344</v>
      </c>
      <c r="O286" s="306" t="s">
        <v>1344</v>
      </c>
      <c r="P286" s="306" t="s">
        <v>1344</v>
      </c>
      <c r="Q286" s="306" t="s">
        <v>1699</v>
      </c>
      <c r="R286" s="313" t="s">
        <v>1717</v>
      </c>
      <c r="S286" s="298" t="s">
        <v>1374</v>
      </c>
      <c r="T286" s="298" t="s">
        <v>1334</v>
      </c>
      <c r="U286" s="298" t="s">
        <v>1339</v>
      </c>
      <c r="V286" s="295">
        <v>24747000</v>
      </c>
      <c r="W286" s="295">
        <v>0</v>
      </c>
      <c r="X286" s="296">
        <f t="shared" si="55"/>
        <v>0</v>
      </c>
      <c r="Y286" s="295">
        <v>24746181.84</v>
      </c>
      <c r="Z286" s="296">
        <f t="shared" si="56"/>
        <v>0.99996693902291189</v>
      </c>
      <c r="AA286" s="295">
        <v>24746181.84</v>
      </c>
      <c r="AB286" s="296">
        <f t="shared" si="57"/>
        <v>0.99996693902291189</v>
      </c>
      <c r="AC286" s="295"/>
      <c r="AD286" s="296">
        <f t="shared" si="58"/>
        <v>0</v>
      </c>
      <c r="AE286" s="295"/>
      <c r="AF286" s="296">
        <f t="shared" si="59"/>
        <v>0</v>
      </c>
      <c r="AG286" s="296">
        <f t="shared" si="60"/>
        <v>0.99996693902291189</v>
      </c>
      <c r="AH286" s="310" t="s">
        <v>1349</v>
      </c>
      <c r="AI286" s="305"/>
      <c r="AJ286" s="305"/>
      <c r="AK286" s="305"/>
      <c r="AL286" s="305"/>
      <c r="AM286" s="305"/>
      <c r="AN286" s="305"/>
      <c r="AO286" s="305"/>
      <c r="AP286" s="128"/>
      <c r="AQ286" s="128"/>
      <c r="AR286" s="128"/>
      <c r="AS286" s="128"/>
      <c r="AT286" s="128"/>
      <c r="AU286" s="128"/>
      <c r="AV286" s="128"/>
      <c r="AW286" s="128"/>
      <c r="AX286" s="128"/>
      <c r="AY286" s="128"/>
    </row>
    <row r="287" spans="1:51" ht="15.6" customHeight="1">
      <c r="A287" s="128">
        <v>285</v>
      </c>
      <c r="B287" s="128">
        <v>2012</v>
      </c>
      <c r="C287" s="128">
        <v>2012</v>
      </c>
      <c r="D287" s="301" t="str">
        <f t="shared" si="62"/>
        <v xml:space="preserve"> </v>
      </c>
      <c r="E287" s="301" t="str">
        <f t="shared" si="62"/>
        <v>1</v>
      </c>
      <c r="F287" s="301" t="str">
        <f t="shared" si="62"/>
        <v xml:space="preserve"> </v>
      </c>
      <c r="G287" s="301" t="str">
        <f t="shared" si="62"/>
        <v xml:space="preserve"> </v>
      </c>
      <c r="H287" s="301" t="str">
        <f t="shared" si="62"/>
        <v xml:space="preserve"> </v>
      </c>
      <c r="I287" s="301" t="str">
        <f t="shared" si="62"/>
        <v xml:space="preserve"> </v>
      </c>
      <c r="J287" s="301" t="str">
        <f t="shared" si="62"/>
        <v xml:space="preserve"> </v>
      </c>
      <c r="K287" s="313" t="s">
        <v>1344</v>
      </c>
      <c r="L287" s="310" t="s">
        <v>1679</v>
      </c>
      <c r="M287" s="308"/>
      <c r="N287" s="308"/>
      <c r="O287" s="306" t="s">
        <v>1344</v>
      </c>
      <c r="P287" s="306" t="s">
        <v>1344</v>
      </c>
      <c r="Q287" s="306" t="s">
        <v>1700</v>
      </c>
      <c r="R287" s="313" t="s">
        <v>1715</v>
      </c>
      <c r="S287" s="313" t="s">
        <v>1402</v>
      </c>
      <c r="T287" s="313" t="s">
        <v>1334</v>
      </c>
      <c r="U287" s="298" t="s">
        <v>1339</v>
      </c>
      <c r="V287" s="295">
        <v>2166600</v>
      </c>
      <c r="W287" s="295">
        <v>0</v>
      </c>
      <c r="X287" s="296">
        <f t="shared" si="55"/>
        <v>0</v>
      </c>
      <c r="Y287" s="295">
        <v>24746181.84</v>
      </c>
      <c r="Z287" s="296">
        <f t="shared" si="56"/>
        <v>11.421666131265578</v>
      </c>
      <c r="AA287" s="295">
        <v>24746181.84</v>
      </c>
      <c r="AB287" s="296">
        <f t="shared" si="57"/>
        <v>11.421666131265578</v>
      </c>
      <c r="AC287" s="295"/>
      <c r="AD287" s="296">
        <f t="shared" si="58"/>
        <v>0</v>
      </c>
      <c r="AE287" s="295"/>
      <c r="AF287" s="296">
        <f t="shared" si="59"/>
        <v>0</v>
      </c>
      <c r="AG287" s="296">
        <f t="shared" si="60"/>
        <v>11.421666131265578</v>
      </c>
      <c r="AH287" s="310" t="s">
        <v>1349</v>
      </c>
      <c r="AI287" s="305"/>
      <c r="AJ287" s="305"/>
      <c r="AK287" s="305"/>
      <c r="AL287" s="305"/>
      <c r="AM287" s="305"/>
      <c r="AN287" s="305"/>
      <c r="AO287" s="305"/>
      <c r="AP287" s="128"/>
      <c r="AQ287" s="128"/>
      <c r="AR287" s="128"/>
      <c r="AS287" s="128"/>
      <c r="AT287" s="128"/>
      <c r="AU287" s="128"/>
      <c r="AV287" s="128"/>
      <c r="AW287" s="128"/>
      <c r="AX287" s="128"/>
      <c r="AY287" s="128"/>
    </row>
    <row r="288" spans="1:51" ht="26.45" customHeight="1">
      <c r="A288" s="128">
        <v>286</v>
      </c>
      <c r="B288" s="128">
        <v>2012</v>
      </c>
      <c r="C288" s="128">
        <v>2015</v>
      </c>
      <c r="D288" s="301" t="str">
        <f t="shared" si="62"/>
        <v xml:space="preserve"> </v>
      </c>
      <c r="E288" s="301" t="str">
        <f t="shared" si="62"/>
        <v>1</v>
      </c>
      <c r="F288" s="301" t="str">
        <f t="shared" si="62"/>
        <v>1</v>
      </c>
      <c r="G288" s="301" t="str">
        <f t="shared" si="62"/>
        <v>1</v>
      </c>
      <c r="H288" s="301" t="str">
        <f t="shared" si="62"/>
        <v>1</v>
      </c>
      <c r="I288" s="301" t="str">
        <f t="shared" si="62"/>
        <v xml:space="preserve"> </v>
      </c>
      <c r="J288" s="301" t="str">
        <f t="shared" si="62"/>
        <v xml:space="preserve"> </v>
      </c>
      <c r="K288" s="313" t="s">
        <v>1350</v>
      </c>
      <c r="L288" s="310" t="s">
        <v>1680</v>
      </c>
      <c r="M288" s="308" t="s">
        <v>1359</v>
      </c>
      <c r="N288" s="308" t="s">
        <v>1344</v>
      </c>
      <c r="O288" s="306"/>
      <c r="P288" s="306"/>
      <c r="Q288" s="308" t="s">
        <v>1701</v>
      </c>
      <c r="R288" s="313" t="s">
        <v>1718</v>
      </c>
      <c r="S288" s="298"/>
      <c r="T288" s="298"/>
      <c r="U288" s="298"/>
      <c r="V288" s="295">
        <v>24522000</v>
      </c>
      <c r="W288" s="295">
        <v>0</v>
      </c>
      <c r="X288" s="296">
        <f t="shared" si="55"/>
        <v>0</v>
      </c>
      <c r="Y288" s="295">
        <v>28844198.390000001</v>
      </c>
      <c r="Z288" s="296">
        <f t="shared" si="56"/>
        <v>1.1762579883370035</v>
      </c>
      <c r="AA288" s="295">
        <v>28844198.390000001</v>
      </c>
      <c r="AB288" s="296">
        <f t="shared" si="57"/>
        <v>1.1762579883370035</v>
      </c>
      <c r="AC288" s="295"/>
      <c r="AD288" s="296">
        <f t="shared" si="58"/>
        <v>0</v>
      </c>
      <c r="AE288" s="295"/>
      <c r="AF288" s="296">
        <f t="shared" si="59"/>
        <v>0</v>
      </c>
      <c r="AG288" s="296">
        <f t="shared" si="60"/>
        <v>1.1762579883370035</v>
      </c>
      <c r="AH288" s="310" t="s">
        <v>1349</v>
      </c>
      <c r="AI288" s="305"/>
      <c r="AJ288" s="305"/>
      <c r="AK288" s="305"/>
      <c r="AL288" s="305"/>
      <c r="AM288" s="305"/>
      <c r="AN288" s="305"/>
      <c r="AO288" s="305"/>
      <c r="AP288" s="128"/>
      <c r="AQ288" s="128"/>
      <c r="AR288" s="128"/>
      <c r="AS288" s="128"/>
      <c r="AT288" s="128"/>
      <c r="AU288" s="128"/>
      <c r="AV288" s="128"/>
      <c r="AW288" s="128"/>
      <c r="AX288" s="128"/>
      <c r="AY288" s="128"/>
    </row>
    <row r="289" spans="1:51" ht="31.15" customHeight="1">
      <c r="A289" s="128">
        <v>287</v>
      </c>
      <c r="B289" s="128">
        <v>2014</v>
      </c>
      <c r="C289" s="128">
        <v>2016</v>
      </c>
      <c r="D289" s="301" t="str">
        <f t="shared" si="62"/>
        <v xml:space="preserve"> </v>
      </c>
      <c r="E289" s="301" t="str">
        <f t="shared" si="62"/>
        <v xml:space="preserve"> </v>
      </c>
      <c r="F289" s="301" t="str">
        <f t="shared" si="62"/>
        <v xml:space="preserve"> </v>
      </c>
      <c r="G289" s="301" t="str">
        <f t="shared" si="62"/>
        <v>1</v>
      </c>
      <c r="H289" s="301" t="str">
        <f t="shared" si="62"/>
        <v>1</v>
      </c>
      <c r="I289" s="301" t="str">
        <f t="shared" si="62"/>
        <v>1</v>
      </c>
      <c r="J289" s="301" t="str">
        <f t="shared" si="62"/>
        <v xml:space="preserve"> </v>
      </c>
      <c r="K289" s="128" t="str">
        <f t="shared" si="54"/>
        <v>NU</v>
      </c>
      <c r="L289" s="310" t="s">
        <v>1681</v>
      </c>
      <c r="M289" s="308" t="s">
        <v>1359</v>
      </c>
      <c r="N289" s="308" t="s">
        <v>1344</v>
      </c>
      <c r="O289" s="306" t="s">
        <v>1344</v>
      </c>
      <c r="P289" s="306" t="s">
        <v>1359</v>
      </c>
      <c r="Q289" s="306" t="s">
        <v>1702</v>
      </c>
      <c r="R289" s="313" t="s">
        <v>1719</v>
      </c>
      <c r="S289" s="313" t="s">
        <v>1337</v>
      </c>
      <c r="T289" s="313" t="s">
        <v>1334</v>
      </c>
      <c r="U289" s="298"/>
      <c r="V289" s="295">
        <v>24156000</v>
      </c>
      <c r="W289" s="295">
        <v>0</v>
      </c>
      <c r="X289" s="296">
        <f t="shared" si="55"/>
        <v>0</v>
      </c>
      <c r="Y289" s="295">
        <v>2751154.75</v>
      </c>
      <c r="Z289" s="296">
        <f t="shared" si="56"/>
        <v>0.11389115540652425</v>
      </c>
      <c r="AA289" s="295">
        <v>2751154.75</v>
      </c>
      <c r="AB289" s="296">
        <f t="shared" si="57"/>
        <v>0.11389115540652425</v>
      </c>
      <c r="AC289" s="295"/>
      <c r="AD289" s="296">
        <f t="shared" si="58"/>
        <v>0</v>
      </c>
      <c r="AE289" s="295"/>
      <c r="AF289" s="296">
        <f t="shared" si="59"/>
        <v>0</v>
      </c>
      <c r="AG289" s="296">
        <f t="shared" si="60"/>
        <v>0.11389115540652425</v>
      </c>
      <c r="AH289" s="312" t="s">
        <v>1349</v>
      </c>
      <c r="AI289" s="305"/>
      <c r="AJ289" s="305"/>
      <c r="AK289" s="305"/>
      <c r="AL289" s="305"/>
      <c r="AM289" s="305"/>
      <c r="AN289" s="305"/>
      <c r="AO289" s="305"/>
      <c r="AP289" s="128"/>
      <c r="AQ289" s="128"/>
      <c r="AR289" s="128"/>
      <c r="AS289" s="128"/>
      <c r="AT289" s="128"/>
      <c r="AU289" s="128"/>
      <c r="AV289" s="128"/>
      <c r="AW289" s="128"/>
      <c r="AX289" s="128"/>
      <c r="AY289" s="128"/>
    </row>
    <row r="290" spans="1:51" ht="31.15" customHeight="1">
      <c r="A290" s="128">
        <v>288</v>
      </c>
      <c r="B290" s="128">
        <v>2014</v>
      </c>
      <c r="C290" s="128">
        <v>2016</v>
      </c>
      <c r="D290" s="301" t="str">
        <f t="shared" si="62"/>
        <v xml:space="preserve"> </v>
      </c>
      <c r="E290" s="301" t="str">
        <f t="shared" si="62"/>
        <v xml:space="preserve"> </v>
      </c>
      <c r="F290" s="301" t="str">
        <f t="shared" si="62"/>
        <v xml:space="preserve"> </v>
      </c>
      <c r="G290" s="301" t="str">
        <f t="shared" si="62"/>
        <v>1</v>
      </c>
      <c r="H290" s="301" t="str">
        <f t="shared" si="62"/>
        <v>1</v>
      </c>
      <c r="I290" s="301" t="str">
        <f t="shared" si="62"/>
        <v>1</v>
      </c>
      <c r="J290" s="301" t="str">
        <f t="shared" si="62"/>
        <v xml:space="preserve"> </v>
      </c>
      <c r="K290" s="128" t="str">
        <f t="shared" si="54"/>
        <v>NU</v>
      </c>
      <c r="L290" s="310" t="s">
        <v>1682</v>
      </c>
      <c r="M290" s="308"/>
      <c r="N290" s="308"/>
      <c r="O290" s="306" t="s">
        <v>1344</v>
      </c>
      <c r="P290" s="306" t="s">
        <v>1344</v>
      </c>
      <c r="Q290" s="308" t="s">
        <v>1703</v>
      </c>
      <c r="R290" s="313" t="s">
        <v>1402</v>
      </c>
      <c r="S290" s="313" t="s">
        <v>1402</v>
      </c>
      <c r="T290" s="313" t="s">
        <v>1334</v>
      </c>
      <c r="U290" s="298" t="s">
        <v>1339</v>
      </c>
      <c r="V290" s="295">
        <v>23432420</v>
      </c>
      <c r="W290" s="295">
        <v>0</v>
      </c>
      <c r="X290" s="296">
        <f t="shared" si="55"/>
        <v>0</v>
      </c>
      <c r="Y290" s="295">
        <v>18465204.399999999</v>
      </c>
      <c r="Z290" s="296">
        <f t="shared" si="56"/>
        <v>0.78801952167125711</v>
      </c>
      <c r="AA290" s="295">
        <v>18465204.399999999</v>
      </c>
      <c r="AB290" s="296">
        <f t="shared" si="57"/>
        <v>0.78801952167125711</v>
      </c>
      <c r="AC290" s="295"/>
      <c r="AD290" s="296">
        <f t="shared" si="58"/>
        <v>0</v>
      </c>
      <c r="AE290" s="295"/>
      <c r="AF290" s="296">
        <f t="shared" si="59"/>
        <v>0</v>
      </c>
      <c r="AG290" s="296">
        <f t="shared" si="60"/>
        <v>0.78801952167125711</v>
      </c>
      <c r="AH290" s="312" t="s">
        <v>1349</v>
      </c>
      <c r="AI290" s="305"/>
      <c r="AJ290" s="305"/>
      <c r="AK290" s="305"/>
      <c r="AL290" s="305"/>
      <c r="AM290" s="305"/>
      <c r="AN290" s="305"/>
      <c r="AO290" s="305"/>
      <c r="AP290" s="128"/>
      <c r="AQ290" s="128"/>
      <c r="AR290" s="128"/>
      <c r="AS290" s="128"/>
      <c r="AT290" s="128"/>
      <c r="AU290" s="128"/>
      <c r="AV290" s="128"/>
      <c r="AW290" s="128"/>
      <c r="AX290" s="128"/>
      <c r="AY290" s="128"/>
    </row>
    <row r="291" spans="1:51" ht="31.5">
      <c r="A291" s="128">
        <v>289</v>
      </c>
      <c r="B291" s="128">
        <v>2016</v>
      </c>
      <c r="C291" s="128">
        <v>2016</v>
      </c>
      <c r="D291" s="301" t="str">
        <f t="shared" si="62"/>
        <v xml:space="preserve"> </v>
      </c>
      <c r="E291" s="301" t="str">
        <f t="shared" si="62"/>
        <v xml:space="preserve"> </v>
      </c>
      <c r="F291" s="301" t="str">
        <f t="shared" si="62"/>
        <v xml:space="preserve"> </v>
      </c>
      <c r="G291" s="301" t="str">
        <f t="shared" si="62"/>
        <v xml:space="preserve"> </v>
      </c>
      <c r="H291" s="301" t="str">
        <f t="shared" si="62"/>
        <v xml:space="preserve"> </v>
      </c>
      <c r="I291" s="301" t="str">
        <f t="shared" si="62"/>
        <v>1</v>
      </c>
      <c r="J291" s="301" t="str">
        <f t="shared" si="62"/>
        <v xml:space="preserve"> </v>
      </c>
      <c r="K291" s="128" t="str">
        <f t="shared" si="54"/>
        <v>NU</v>
      </c>
      <c r="L291" s="310" t="s">
        <v>1683</v>
      </c>
      <c r="M291" s="308"/>
      <c r="N291" s="308"/>
      <c r="O291" s="306" t="s">
        <v>1344</v>
      </c>
      <c r="P291" s="306" t="s">
        <v>1359</v>
      </c>
      <c r="Q291" s="306" t="s">
        <v>1720</v>
      </c>
      <c r="R291" s="313" t="s">
        <v>1392</v>
      </c>
      <c r="S291" s="313" t="s">
        <v>1392</v>
      </c>
      <c r="T291" s="313" t="s">
        <v>1334</v>
      </c>
      <c r="U291" s="298" t="s">
        <v>1346</v>
      </c>
      <c r="V291" s="295">
        <v>44995305</v>
      </c>
      <c r="W291" s="295">
        <v>0</v>
      </c>
      <c r="X291" s="296">
        <f t="shared" si="55"/>
        <v>0</v>
      </c>
      <c r="Y291" s="295">
        <v>2879723.56</v>
      </c>
      <c r="Z291" s="296">
        <f t="shared" si="56"/>
        <v>6.4000534277965218E-2</v>
      </c>
      <c r="AA291" s="295">
        <v>11656874.93</v>
      </c>
      <c r="AB291" s="296">
        <f t="shared" si="57"/>
        <v>0.25906869461158227</v>
      </c>
      <c r="AC291" s="295"/>
      <c r="AD291" s="296">
        <f t="shared" si="58"/>
        <v>0</v>
      </c>
      <c r="AE291" s="295"/>
      <c r="AF291" s="296">
        <f t="shared" si="59"/>
        <v>0</v>
      </c>
      <c r="AG291" s="296">
        <f t="shared" si="60"/>
        <v>0.25906869461158227</v>
      </c>
      <c r="AH291" s="312" t="s">
        <v>1349</v>
      </c>
      <c r="AI291" s="305"/>
      <c r="AJ291" s="305"/>
      <c r="AK291" s="305"/>
      <c r="AL291" s="305"/>
      <c r="AM291" s="305"/>
      <c r="AN291" s="305"/>
      <c r="AO291" s="305"/>
      <c r="AP291" s="128"/>
      <c r="AQ291" s="128"/>
      <c r="AR291" s="128"/>
      <c r="AS291" s="128"/>
      <c r="AT291" s="128"/>
      <c r="AU291" s="128"/>
      <c r="AV291" s="128"/>
      <c r="AW291" s="128"/>
      <c r="AX291" s="128"/>
      <c r="AY291" s="128"/>
    </row>
    <row r="292" spans="1:51" ht="39.6" customHeight="1">
      <c r="A292" s="128">
        <v>290</v>
      </c>
      <c r="B292" s="128">
        <v>2011</v>
      </c>
      <c r="C292" s="128">
        <v>2012</v>
      </c>
      <c r="D292" s="301" t="str">
        <f t="shared" si="62"/>
        <v>1</v>
      </c>
      <c r="E292" s="301" t="str">
        <f t="shared" si="62"/>
        <v>1</v>
      </c>
      <c r="F292" s="301" t="str">
        <f t="shared" si="62"/>
        <v xml:space="preserve"> </v>
      </c>
      <c r="G292" s="301" t="str">
        <f t="shared" si="62"/>
        <v xml:space="preserve"> </v>
      </c>
      <c r="H292" s="301" t="str">
        <f t="shared" si="62"/>
        <v xml:space="preserve"> </v>
      </c>
      <c r="I292" s="301" t="str">
        <f t="shared" si="62"/>
        <v xml:space="preserve"> </v>
      </c>
      <c r="J292" s="301" t="str">
        <f t="shared" si="62"/>
        <v xml:space="preserve"> </v>
      </c>
      <c r="K292" s="313" t="s">
        <v>1344</v>
      </c>
      <c r="L292" s="306" t="s">
        <v>1684</v>
      </c>
      <c r="M292" s="308"/>
      <c r="N292" s="308" t="s">
        <v>1344</v>
      </c>
      <c r="O292" s="306" t="s">
        <v>1344</v>
      </c>
      <c r="P292" s="306"/>
      <c r="Q292" s="306" t="s">
        <v>1704</v>
      </c>
      <c r="R292" s="313" t="s">
        <v>1430</v>
      </c>
      <c r="S292" s="313" t="s">
        <v>1379</v>
      </c>
      <c r="T292" s="313" t="s">
        <v>1352</v>
      </c>
      <c r="U292" s="298"/>
      <c r="V292" s="295">
        <v>11656900</v>
      </c>
      <c r="W292" s="295">
        <v>0</v>
      </c>
      <c r="X292" s="296">
        <f t="shared" si="55"/>
        <v>0</v>
      </c>
      <c r="Y292" s="295">
        <v>11656874.93</v>
      </c>
      <c r="Z292" s="296">
        <f t="shared" si="56"/>
        <v>0.99999784934244951</v>
      </c>
      <c r="AA292" s="295">
        <v>11656874.93</v>
      </c>
      <c r="AB292" s="296">
        <f t="shared" si="57"/>
        <v>0.99999784934244951</v>
      </c>
      <c r="AC292" s="295"/>
      <c r="AD292" s="296">
        <f t="shared" si="58"/>
        <v>0</v>
      </c>
      <c r="AE292" s="295"/>
      <c r="AF292" s="296">
        <f t="shared" si="59"/>
        <v>0</v>
      </c>
      <c r="AG292" s="296">
        <f t="shared" si="60"/>
        <v>0.99999784934244951</v>
      </c>
      <c r="AH292" s="312" t="s">
        <v>1349</v>
      </c>
      <c r="AI292" s="305"/>
      <c r="AJ292" s="305"/>
      <c r="AK292" s="305"/>
      <c r="AL292" s="305"/>
      <c r="AM292" s="305"/>
      <c r="AN292" s="305"/>
      <c r="AO292" s="305"/>
      <c r="AP292" s="128"/>
      <c r="AQ292" s="128"/>
      <c r="AR292" s="128"/>
      <c r="AS292" s="128"/>
      <c r="AT292" s="128"/>
      <c r="AU292" s="128"/>
      <c r="AV292" s="128"/>
      <c r="AW292" s="128"/>
      <c r="AX292" s="128"/>
      <c r="AY292" s="128"/>
    </row>
    <row r="293" spans="1:51" ht="15.6" customHeight="1">
      <c r="A293" s="128">
        <v>291</v>
      </c>
      <c r="B293" s="128">
        <v>2011</v>
      </c>
      <c r="C293" s="128">
        <v>2012</v>
      </c>
      <c r="D293" s="301" t="str">
        <f t="shared" si="62"/>
        <v>1</v>
      </c>
      <c r="E293" s="301" t="str">
        <f t="shared" si="62"/>
        <v>1</v>
      </c>
      <c r="F293" s="301" t="str">
        <f t="shared" si="62"/>
        <v xml:space="preserve"> </v>
      </c>
      <c r="G293" s="301" t="str">
        <f t="shared" si="62"/>
        <v xml:space="preserve"> </v>
      </c>
      <c r="H293" s="301" t="str">
        <f t="shared" si="62"/>
        <v xml:space="preserve"> </v>
      </c>
      <c r="I293" s="301" t="str">
        <f t="shared" si="62"/>
        <v xml:space="preserve"> </v>
      </c>
      <c r="J293" s="301" t="str">
        <f t="shared" si="62"/>
        <v xml:space="preserve"> </v>
      </c>
      <c r="K293" s="313" t="s">
        <v>1344</v>
      </c>
      <c r="L293" s="306" t="s">
        <v>1685</v>
      </c>
      <c r="M293" s="308" t="s">
        <v>1359</v>
      </c>
      <c r="N293" s="308" t="s">
        <v>1359</v>
      </c>
      <c r="O293" s="306"/>
      <c r="P293" s="306"/>
      <c r="Q293" s="306" t="s">
        <v>1705</v>
      </c>
      <c r="R293" s="313" t="s">
        <v>1721</v>
      </c>
      <c r="S293" s="313" t="s">
        <v>1372</v>
      </c>
      <c r="T293" s="313" t="s">
        <v>1352</v>
      </c>
      <c r="U293" s="298" t="s">
        <v>1346</v>
      </c>
      <c r="V293" s="295">
        <v>16867800</v>
      </c>
      <c r="W293" s="295">
        <v>0</v>
      </c>
      <c r="X293" s="296">
        <f t="shared" si="55"/>
        <v>0</v>
      </c>
      <c r="Y293" s="295">
        <v>16867741.440000001</v>
      </c>
      <c r="Z293" s="296">
        <f t="shared" si="56"/>
        <v>0.99999652829651775</v>
      </c>
      <c r="AA293" s="295">
        <v>16867741.440000001</v>
      </c>
      <c r="AB293" s="296">
        <f t="shared" si="57"/>
        <v>0.99999652829651775</v>
      </c>
      <c r="AC293" s="295"/>
      <c r="AD293" s="296">
        <f t="shared" si="58"/>
        <v>0</v>
      </c>
      <c r="AE293" s="295"/>
      <c r="AF293" s="296">
        <f t="shared" si="59"/>
        <v>0</v>
      </c>
      <c r="AG293" s="296">
        <f t="shared" si="60"/>
        <v>0.99999652829651775</v>
      </c>
      <c r="AH293" s="310" t="s">
        <v>1349</v>
      </c>
      <c r="AI293" s="305"/>
      <c r="AJ293" s="305"/>
      <c r="AK293" s="305"/>
      <c r="AL293" s="305"/>
      <c r="AM293" s="305"/>
      <c r="AN293" s="305"/>
      <c r="AO293" s="305"/>
      <c r="AP293" s="128"/>
      <c r="AQ293" s="128"/>
      <c r="AR293" s="128"/>
      <c r="AS293" s="128"/>
      <c r="AT293" s="128"/>
      <c r="AU293" s="128"/>
      <c r="AV293" s="128"/>
      <c r="AW293" s="128"/>
      <c r="AX293" s="128"/>
      <c r="AY293" s="128"/>
    </row>
    <row r="294" spans="1:51" ht="39.6" customHeight="1">
      <c r="A294" s="128">
        <v>292</v>
      </c>
      <c r="B294" s="128">
        <v>2014</v>
      </c>
      <c r="C294" s="128">
        <v>2016</v>
      </c>
      <c r="D294" s="301" t="str">
        <f t="shared" si="62"/>
        <v xml:space="preserve"> </v>
      </c>
      <c r="E294" s="301" t="str">
        <f t="shared" si="62"/>
        <v xml:space="preserve"> </v>
      </c>
      <c r="F294" s="301" t="str">
        <f t="shared" si="62"/>
        <v xml:space="preserve"> </v>
      </c>
      <c r="G294" s="301" t="str">
        <f t="shared" si="62"/>
        <v>1</v>
      </c>
      <c r="H294" s="301" t="str">
        <f t="shared" si="62"/>
        <v>1</v>
      </c>
      <c r="I294" s="301" t="str">
        <f t="shared" si="62"/>
        <v>1</v>
      </c>
      <c r="J294" s="301" t="str">
        <f t="shared" si="62"/>
        <v xml:space="preserve"> </v>
      </c>
      <c r="K294" s="128" t="str">
        <f t="shared" si="54"/>
        <v>NU</v>
      </c>
      <c r="L294" s="308" t="s">
        <v>1686</v>
      </c>
      <c r="M294" s="308"/>
      <c r="N294" s="308" t="s">
        <v>1344</v>
      </c>
      <c r="O294" s="306"/>
      <c r="P294" s="306"/>
      <c r="Q294" s="308" t="s">
        <v>1722</v>
      </c>
      <c r="R294" s="308" t="s">
        <v>1722</v>
      </c>
      <c r="S294" s="313" t="s">
        <v>1391</v>
      </c>
      <c r="T294" s="313" t="s">
        <v>1352</v>
      </c>
      <c r="U294" s="298" t="s">
        <v>1346</v>
      </c>
      <c r="V294" s="295">
        <v>9983110</v>
      </c>
      <c r="W294" s="295">
        <v>0</v>
      </c>
      <c r="X294" s="296">
        <f t="shared" si="55"/>
        <v>0</v>
      </c>
      <c r="Y294" s="295">
        <v>3685476.38</v>
      </c>
      <c r="Z294" s="296">
        <f t="shared" si="56"/>
        <v>0.36917116810292583</v>
      </c>
      <c r="AA294" s="295">
        <v>3685476.38</v>
      </c>
      <c r="AB294" s="296">
        <f t="shared" si="57"/>
        <v>0.36917116810292583</v>
      </c>
      <c r="AC294" s="295"/>
      <c r="AD294" s="296">
        <f t="shared" si="58"/>
        <v>0</v>
      </c>
      <c r="AE294" s="295"/>
      <c r="AF294" s="296">
        <f t="shared" si="59"/>
        <v>0</v>
      </c>
      <c r="AG294" s="296">
        <f t="shared" si="60"/>
        <v>0.36917116810292583</v>
      </c>
      <c r="AH294" s="310" t="s">
        <v>1349</v>
      </c>
      <c r="AI294" s="305"/>
      <c r="AJ294" s="305"/>
      <c r="AK294" s="305"/>
      <c r="AL294" s="305"/>
      <c r="AM294" s="305"/>
      <c r="AN294" s="305"/>
      <c r="AO294" s="305"/>
      <c r="AP294" s="128"/>
      <c r="AQ294" s="128"/>
      <c r="AR294" s="128"/>
      <c r="AS294" s="128"/>
      <c r="AT294" s="128"/>
      <c r="AU294" s="128"/>
      <c r="AV294" s="128"/>
      <c r="AW294" s="128"/>
      <c r="AX294" s="128"/>
      <c r="AY294" s="128"/>
    </row>
    <row r="295" spans="1:51" ht="15.6" customHeight="1">
      <c r="A295" s="128">
        <v>293</v>
      </c>
      <c r="B295" s="128"/>
      <c r="C295" s="128">
        <v>2012</v>
      </c>
      <c r="D295" s="301">
        <v>2013</v>
      </c>
      <c r="E295" s="301" t="str">
        <f t="shared" si="62"/>
        <v>1</v>
      </c>
      <c r="F295" s="301" t="str">
        <f t="shared" si="62"/>
        <v xml:space="preserve"> </v>
      </c>
      <c r="G295" s="301" t="str">
        <f t="shared" si="62"/>
        <v xml:space="preserve"> </v>
      </c>
      <c r="H295" s="301" t="str">
        <f t="shared" si="62"/>
        <v xml:space="preserve"> </v>
      </c>
      <c r="I295" s="301" t="str">
        <f t="shared" si="62"/>
        <v xml:space="preserve"> </v>
      </c>
      <c r="J295" s="301" t="str">
        <f t="shared" si="62"/>
        <v xml:space="preserve"> </v>
      </c>
      <c r="K295" s="313" t="s">
        <v>1344</v>
      </c>
      <c r="L295" s="306" t="s">
        <v>1687</v>
      </c>
      <c r="M295" s="308" t="s">
        <v>1655</v>
      </c>
      <c r="N295" s="308" t="s">
        <v>1655</v>
      </c>
      <c r="O295" s="306" t="s">
        <v>1655</v>
      </c>
      <c r="P295" s="306" t="s">
        <v>1655</v>
      </c>
      <c r="Q295" s="306" t="s">
        <v>1706</v>
      </c>
      <c r="R295" s="313" t="s">
        <v>1372</v>
      </c>
      <c r="S295" s="313" t="s">
        <v>1372</v>
      </c>
      <c r="T295" s="313" t="s">
        <v>1352</v>
      </c>
      <c r="U295" s="298" t="s">
        <v>1346</v>
      </c>
      <c r="V295" s="295">
        <v>0</v>
      </c>
      <c r="W295" s="295">
        <v>0</v>
      </c>
      <c r="X295" s="296" t="e">
        <f t="shared" si="55"/>
        <v>#DIV/0!</v>
      </c>
      <c r="Y295" s="295">
        <v>2310760</v>
      </c>
      <c r="Z295" s="296" t="e">
        <f t="shared" si="56"/>
        <v>#DIV/0!</v>
      </c>
      <c r="AA295" s="295">
        <v>2310760</v>
      </c>
      <c r="AB295" s="296" t="e">
        <f t="shared" si="57"/>
        <v>#DIV/0!</v>
      </c>
      <c r="AC295" s="295"/>
      <c r="AD295" s="296" t="e">
        <f t="shared" si="58"/>
        <v>#DIV/0!</v>
      </c>
      <c r="AE295" s="295"/>
      <c r="AF295" s="296" t="e">
        <f t="shared" si="59"/>
        <v>#DIV/0!</v>
      </c>
      <c r="AG295" s="296" t="e">
        <f t="shared" si="60"/>
        <v>#DIV/0!</v>
      </c>
      <c r="AH295" s="311" t="s">
        <v>1376</v>
      </c>
      <c r="AI295" s="305"/>
      <c r="AJ295" s="305"/>
      <c r="AK295" s="305"/>
      <c r="AL295" s="305"/>
      <c r="AM295" s="305"/>
      <c r="AN295" s="305"/>
      <c r="AO295" s="305"/>
      <c r="AP295" s="128"/>
      <c r="AQ295" s="128"/>
      <c r="AR295" s="128"/>
      <c r="AS295" s="128"/>
      <c r="AT295" s="128"/>
      <c r="AU295" s="128"/>
      <c r="AV295" s="128"/>
      <c r="AW295" s="128"/>
      <c r="AX295" s="128"/>
      <c r="AY295" s="128"/>
    </row>
    <row r="296" spans="1:51" ht="15.6" customHeight="1">
      <c r="A296" s="128">
        <v>294</v>
      </c>
      <c r="B296" s="128">
        <v>2011</v>
      </c>
      <c r="C296" s="128">
        <v>2012</v>
      </c>
      <c r="D296" s="301" t="str">
        <f t="shared" si="62"/>
        <v>1</v>
      </c>
      <c r="E296" s="301" t="str">
        <f t="shared" si="62"/>
        <v>1</v>
      </c>
      <c r="F296" s="301" t="str">
        <f t="shared" si="62"/>
        <v xml:space="preserve"> </v>
      </c>
      <c r="G296" s="301" t="str">
        <f t="shared" si="62"/>
        <v xml:space="preserve"> </v>
      </c>
      <c r="H296" s="301" t="str">
        <f t="shared" si="62"/>
        <v xml:space="preserve"> </v>
      </c>
      <c r="I296" s="301" t="str">
        <f t="shared" si="62"/>
        <v xml:space="preserve"> </v>
      </c>
      <c r="J296" s="301" t="str">
        <f t="shared" si="62"/>
        <v xml:space="preserve"> </v>
      </c>
      <c r="K296" s="313" t="s">
        <v>1344</v>
      </c>
      <c r="L296" s="306" t="s">
        <v>1688</v>
      </c>
      <c r="M296" s="308"/>
      <c r="N296" s="308" t="s">
        <v>1344</v>
      </c>
      <c r="O296" s="306"/>
      <c r="P296" s="306"/>
      <c r="Q296" s="306" t="s">
        <v>1707</v>
      </c>
      <c r="R296" s="313" t="s">
        <v>1716</v>
      </c>
      <c r="S296" s="313" t="s">
        <v>1372</v>
      </c>
      <c r="T296" s="313" t="s">
        <v>1352</v>
      </c>
      <c r="U296" s="298" t="s">
        <v>1346</v>
      </c>
      <c r="V296" s="295">
        <v>0</v>
      </c>
      <c r="W296" s="295">
        <v>0</v>
      </c>
      <c r="X296" s="296" t="e">
        <f t="shared" si="55"/>
        <v>#DIV/0!</v>
      </c>
      <c r="Y296" s="295">
        <v>2439900</v>
      </c>
      <c r="Z296" s="296" t="e">
        <f t="shared" si="56"/>
        <v>#DIV/0!</v>
      </c>
      <c r="AA296" s="295">
        <v>2439900</v>
      </c>
      <c r="AB296" s="296" t="e">
        <f t="shared" si="57"/>
        <v>#DIV/0!</v>
      </c>
      <c r="AC296" s="295"/>
      <c r="AD296" s="296" t="e">
        <f t="shared" si="58"/>
        <v>#DIV/0!</v>
      </c>
      <c r="AE296" s="295"/>
      <c r="AF296" s="296" t="e">
        <f t="shared" si="59"/>
        <v>#DIV/0!</v>
      </c>
      <c r="AG296" s="296" t="e">
        <f t="shared" si="60"/>
        <v>#DIV/0!</v>
      </c>
      <c r="AH296" s="311" t="s">
        <v>1376</v>
      </c>
      <c r="AI296" s="305"/>
      <c r="AJ296" s="305"/>
      <c r="AK296" s="305"/>
      <c r="AL296" s="305"/>
      <c r="AM296" s="305"/>
      <c r="AN296" s="305"/>
      <c r="AO296" s="305"/>
      <c r="AP296" s="128"/>
      <c r="AQ296" s="128"/>
      <c r="AR296" s="128"/>
      <c r="AS296" s="128"/>
      <c r="AT296" s="128"/>
      <c r="AU296" s="128"/>
      <c r="AV296" s="128"/>
      <c r="AW296" s="128"/>
      <c r="AX296" s="128"/>
      <c r="AY296" s="128"/>
    </row>
    <row r="297" spans="1:51" ht="13.9" customHeight="1">
      <c r="A297" s="128">
        <v>295</v>
      </c>
      <c r="B297" s="128">
        <v>2014</v>
      </c>
      <c r="C297" s="128">
        <v>2016</v>
      </c>
      <c r="D297" s="301" t="str">
        <f t="shared" si="62"/>
        <v xml:space="preserve"> </v>
      </c>
      <c r="E297" s="301" t="str">
        <f t="shared" si="62"/>
        <v xml:space="preserve"> </v>
      </c>
      <c r="F297" s="301" t="str">
        <f t="shared" si="62"/>
        <v xml:space="preserve"> </v>
      </c>
      <c r="G297" s="301" t="str">
        <f t="shared" si="62"/>
        <v>1</v>
      </c>
      <c r="H297" s="301" t="str">
        <f t="shared" si="62"/>
        <v>1</v>
      </c>
      <c r="I297" s="301" t="str">
        <f t="shared" si="62"/>
        <v>1</v>
      </c>
      <c r="J297" s="301" t="str">
        <f t="shared" si="62"/>
        <v xml:space="preserve"> </v>
      </c>
      <c r="K297" s="313" t="s">
        <v>1350</v>
      </c>
      <c r="L297" s="306" t="s">
        <v>1689</v>
      </c>
      <c r="M297" s="308"/>
      <c r="N297" s="308"/>
      <c r="O297" s="306" t="s">
        <v>1344</v>
      </c>
      <c r="P297" s="306" t="s">
        <v>1359</v>
      </c>
      <c r="Q297" s="306" t="s">
        <v>1707</v>
      </c>
      <c r="R297" s="313" t="s">
        <v>1716</v>
      </c>
      <c r="S297" s="313" t="s">
        <v>1372</v>
      </c>
      <c r="T297" s="313" t="s">
        <v>1352</v>
      </c>
      <c r="U297" s="298" t="s">
        <v>1346</v>
      </c>
      <c r="V297" s="295">
        <v>0</v>
      </c>
      <c r="W297" s="295">
        <v>0</v>
      </c>
      <c r="X297" s="296" t="e">
        <f t="shared" si="55"/>
        <v>#DIV/0!</v>
      </c>
      <c r="Y297" s="295">
        <v>25305228.550000001</v>
      </c>
      <c r="Z297" s="296" t="e">
        <f t="shared" si="56"/>
        <v>#DIV/0!</v>
      </c>
      <c r="AA297" s="295">
        <v>25305228.550000001</v>
      </c>
      <c r="AB297" s="296" t="e">
        <f t="shared" si="57"/>
        <v>#DIV/0!</v>
      </c>
      <c r="AC297" s="295"/>
      <c r="AD297" s="296" t="e">
        <f t="shared" si="58"/>
        <v>#DIV/0!</v>
      </c>
      <c r="AE297" s="295"/>
      <c r="AF297" s="296" t="e">
        <f t="shared" si="59"/>
        <v>#DIV/0!</v>
      </c>
      <c r="AG297" s="296" t="e">
        <f t="shared" si="60"/>
        <v>#DIV/0!</v>
      </c>
      <c r="AH297" s="311" t="s">
        <v>1376</v>
      </c>
      <c r="AI297" s="305"/>
      <c r="AJ297" s="305"/>
      <c r="AK297" s="305"/>
      <c r="AL297" s="305"/>
      <c r="AM297" s="305"/>
      <c r="AN297" s="305"/>
      <c r="AO297" s="305"/>
      <c r="AP297" s="128"/>
      <c r="AQ297" s="128"/>
      <c r="AR297" s="128"/>
      <c r="AS297" s="128"/>
      <c r="AT297" s="128"/>
      <c r="AU297" s="128"/>
      <c r="AV297" s="128"/>
      <c r="AW297" s="128"/>
      <c r="AX297" s="128"/>
      <c r="AY297" s="128"/>
    </row>
    <row r="298" spans="1:51" ht="13.9" customHeight="1">
      <c r="A298" s="128">
        <v>296</v>
      </c>
      <c r="B298" s="128">
        <v>2014</v>
      </c>
      <c r="C298" s="128">
        <v>2016</v>
      </c>
      <c r="D298" s="301" t="str">
        <f t="shared" si="62"/>
        <v xml:space="preserve"> </v>
      </c>
      <c r="E298" s="301" t="str">
        <f t="shared" si="62"/>
        <v xml:space="preserve"> </v>
      </c>
      <c r="F298" s="301" t="str">
        <f t="shared" si="62"/>
        <v xml:space="preserve"> </v>
      </c>
      <c r="G298" s="301" t="str">
        <f t="shared" si="62"/>
        <v>1</v>
      </c>
      <c r="H298" s="301" t="str">
        <f t="shared" si="62"/>
        <v>1</v>
      </c>
      <c r="I298" s="301" t="str">
        <f t="shared" si="62"/>
        <v>1</v>
      </c>
      <c r="J298" s="301" t="str">
        <f t="shared" si="62"/>
        <v xml:space="preserve"> </v>
      </c>
      <c r="K298" s="313" t="s">
        <v>1350</v>
      </c>
      <c r="L298" s="306" t="s">
        <v>1690</v>
      </c>
      <c r="M298" s="308"/>
      <c r="N298" s="308" t="s">
        <v>1344</v>
      </c>
      <c r="O298" s="306"/>
      <c r="P298" s="306"/>
      <c r="Q298" s="306" t="s">
        <v>1708</v>
      </c>
      <c r="R298" s="313" t="s">
        <v>1723</v>
      </c>
      <c r="S298" s="313" t="s">
        <v>1391</v>
      </c>
      <c r="T298" s="313" t="s">
        <v>1352</v>
      </c>
      <c r="U298" s="298" t="s">
        <v>1346</v>
      </c>
      <c r="V298" s="295">
        <v>0</v>
      </c>
      <c r="W298" s="295">
        <v>0</v>
      </c>
      <c r="X298" s="296" t="e">
        <f t="shared" si="55"/>
        <v>#DIV/0!</v>
      </c>
      <c r="Y298" s="295">
        <v>46238161</v>
      </c>
      <c r="Z298" s="296" t="e">
        <f t="shared" si="56"/>
        <v>#DIV/0!</v>
      </c>
      <c r="AA298" s="295">
        <v>46238161</v>
      </c>
      <c r="AB298" s="296" t="e">
        <f t="shared" si="57"/>
        <v>#DIV/0!</v>
      </c>
      <c r="AC298" s="295"/>
      <c r="AD298" s="296" t="e">
        <f t="shared" si="58"/>
        <v>#DIV/0!</v>
      </c>
      <c r="AE298" s="295"/>
      <c r="AF298" s="296" t="e">
        <f t="shared" si="59"/>
        <v>#DIV/0!</v>
      </c>
      <c r="AG298" s="296" t="e">
        <f t="shared" si="60"/>
        <v>#DIV/0!</v>
      </c>
      <c r="AH298" s="311" t="s">
        <v>1376</v>
      </c>
      <c r="AI298" s="305"/>
      <c r="AJ298" s="305"/>
      <c r="AK298" s="305"/>
      <c r="AL298" s="305"/>
      <c r="AM298" s="305"/>
      <c r="AN298" s="305"/>
      <c r="AO298" s="305"/>
      <c r="AP298" s="128"/>
      <c r="AQ298" s="128"/>
      <c r="AR298" s="128"/>
      <c r="AS298" s="128"/>
      <c r="AT298" s="128"/>
      <c r="AU298" s="128"/>
      <c r="AV298" s="128"/>
      <c r="AW298" s="128"/>
      <c r="AX298" s="128"/>
      <c r="AY298" s="128"/>
    </row>
    <row r="299" spans="1:51" ht="13.9" customHeight="1">
      <c r="A299" s="128">
        <v>297</v>
      </c>
      <c r="B299" s="128">
        <v>2014</v>
      </c>
      <c r="C299" s="128">
        <v>2016</v>
      </c>
      <c r="D299" s="301" t="str">
        <f t="shared" si="62"/>
        <v xml:space="preserve"> </v>
      </c>
      <c r="E299" s="301" t="str">
        <f t="shared" si="62"/>
        <v xml:space="preserve"> </v>
      </c>
      <c r="F299" s="301" t="str">
        <f t="shared" si="62"/>
        <v xml:space="preserve"> </v>
      </c>
      <c r="G299" s="301" t="str">
        <f t="shared" si="62"/>
        <v>1</v>
      </c>
      <c r="H299" s="301" t="str">
        <f t="shared" si="62"/>
        <v>1</v>
      </c>
      <c r="I299" s="301" t="str">
        <f t="shared" si="62"/>
        <v>1</v>
      </c>
      <c r="J299" s="301" t="str">
        <f t="shared" si="62"/>
        <v xml:space="preserve"> </v>
      </c>
      <c r="K299" s="313" t="s">
        <v>1350</v>
      </c>
      <c r="L299" s="306" t="s">
        <v>1691</v>
      </c>
      <c r="M299" s="308" t="s">
        <v>1344</v>
      </c>
      <c r="N299" s="308"/>
      <c r="O299" s="306"/>
      <c r="P299" s="306"/>
      <c r="Q299" s="306" t="s">
        <v>1706</v>
      </c>
      <c r="R299" s="313" t="s">
        <v>1372</v>
      </c>
      <c r="S299" s="313" t="s">
        <v>1372</v>
      </c>
      <c r="T299" s="313" t="s">
        <v>1724</v>
      </c>
      <c r="U299" s="298" t="s">
        <v>1346</v>
      </c>
      <c r="V299" s="295">
        <v>0</v>
      </c>
      <c r="W299" s="295">
        <v>0</v>
      </c>
      <c r="X299" s="296" t="e">
        <f t="shared" si="55"/>
        <v>#DIV/0!</v>
      </c>
      <c r="Y299" s="295">
        <v>17760648.68</v>
      </c>
      <c r="Z299" s="296" t="e">
        <f t="shared" si="56"/>
        <v>#DIV/0!</v>
      </c>
      <c r="AA299" s="295">
        <v>17760648.68</v>
      </c>
      <c r="AB299" s="296" t="e">
        <f t="shared" si="57"/>
        <v>#DIV/0!</v>
      </c>
      <c r="AC299" s="295"/>
      <c r="AD299" s="296" t="e">
        <f t="shared" si="58"/>
        <v>#DIV/0!</v>
      </c>
      <c r="AE299" s="295"/>
      <c r="AF299" s="296" t="e">
        <f t="shared" si="59"/>
        <v>#DIV/0!</v>
      </c>
      <c r="AG299" s="296" t="e">
        <f t="shared" si="60"/>
        <v>#DIV/0!</v>
      </c>
      <c r="AH299" s="311" t="s">
        <v>1376</v>
      </c>
      <c r="AI299" s="305"/>
      <c r="AJ299" s="305"/>
      <c r="AK299" s="305"/>
      <c r="AL299" s="305"/>
      <c r="AM299" s="305"/>
      <c r="AN299" s="305"/>
      <c r="AO299" s="305"/>
      <c r="AP299" s="128"/>
      <c r="AQ299" s="128"/>
      <c r="AR299" s="128"/>
      <c r="AS299" s="128"/>
      <c r="AT299" s="128"/>
      <c r="AU299" s="128"/>
      <c r="AV299" s="128"/>
      <c r="AW299" s="128"/>
      <c r="AX299" s="128"/>
      <c r="AY299" s="128"/>
    </row>
    <row r="300" spans="1:51" ht="13.9" customHeight="1">
      <c r="A300" s="128">
        <v>298</v>
      </c>
      <c r="B300" s="128">
        <v>2013</v>
      </c>
      <c r="C300" s="128">
        <v>2013</v>
      </c>
      <c r="D300" s="301" t="str">
        <f t="shared" si="62"/>
        <v xml:space="preserve"> </v>
      </c>
      <c r="E300" s="301" t="str">
        <f t="shared" si="62"/>
        <v xml:space="preserve"> </v>
      </c>
      <c r="F300" s="301" t="str">
        <f t="shared" si="62"/>
        <v>1</v>
      </c>
      <c r="G300" s="301" t="str">
        <f t="shared" si="62"/>
        <v xml:space="preserve"> </v>
      </c>
      <c r="H300" s="301" t="str">
        <f t="shared" si="62"/>
        <v xml:space="preserve"> </v>
      </c>
      <c r="I300" s="301" t="str">
        <f t="shared" si="62"/>
        <v xml:space="preserve"> </v>
      </c>
      <c r="J300" s="301" t="str">
        <f t="shared" si="62"/>
        <v xml:space="preserve"> </v>
      </c>
      <c r="K300" s="128" t="s">
        <v>1344</v>
      </c>
      <c r="L300" s="306"/>
      <c r="M300" s="308"/>
      <c r="N300" s="308"/>
      <c r="O300" s="306"/>
      <c r="P300" s="306"/>
      <c r="Q300" s="337" t="s">
        <v>1726</v>
      </c>
      <c r="R300" s="339" t="s">
        <v>1730</v>
      </c>
      <c r="S300" s="342" t="s">
        <v>1337</v>
      </c>
      <c r="T300" s="313" t="s">
        <v>1334</v>
      </c>
      <c r="U300" s="298"/>
      <c r="V300" s="331">
        <v>6193161.46</v>
      </c>
      <c r="W300" s="334">
        <v>1566000</v>
      </c>
      <c r="X300" s="296">
        <f t="shared" si="55"/>
        <v>0.25285954679437667</v>
      </c>
      <c r="Y300" s="336">
        <f>V300-W300</f>
        <v>4627161.46</v>
      </c>
      <c r="Z300" s="296">
        <f t="shared" si="56"/>
        <v>0.74714045320562339</v>
      </c>
      <c r="AA300" s="331">
        <v>4627161.46</v>
      </c>
      <c r="AB300" s="296">
        <f t="shared" si="57"/>
        <v>0.74714045320562339</v>
      </c>
      <c r="AC300" s="295"/>
      <c r="AD300" s="296">
        <f t="shared" si="58"/>
        <v>0</v>
      </c>
      <c r="AE300" s="295"/>
      <c r="AF300" s="296">
        <f t="shared" si="59"/>
        <v>0</v>
      </c>
      <c r="AG300" s="296">
        <f t="shared" si="60"/>
        <v>1</v>
      </c>
      <c r="AH300" s="350" t="s">
        <v>1367</v>
      </c>
      <c r="AI300" s="305"/>
      <c r="AJ300" s="305"/>
      <c r="AK300" s="305"/>
      <c r="AL300" s="305"/>
      <c r="AM300" s="305"/>
      <c r="AN300" s="305"/>
      <c r="AO300" s="305"/>
      <c r="AP300" s="128"/>
      <c r="AQ300" s="128"/>
      <c r="AR300" s="128"/>
      <c r="AS300" s="128"/>
      <c r="AT300" s="128"/>
      <c r="AU300" s="128"/>
      <c r="AV300" s="128"/>
      <c r="AW300" s="128"/>
      <c r="AX300" s="128"/>
      <c r="AY300" s="128"/>
    </row>
    <row r="301" spans="1:51" ht="13.9" customHeight="1">
      <c r="A301" s="128">
        <v>299</v>
      </c>
      <c r="B301" s="128">
        <v>2013</v>
      </c>
      <c r="C301" s="128">
        <v>2013</v>
      </c>
      <c r="D301" s="301" t="str">
        <f t="shared" si="62"/>
        <v xml:space="preserve"> </v>
      </c>
      <c r="E301" s="301" t="str">
        <f t="shared" si="62"/>
        <v xml:space="preserve"> </v>
      </c>
      <c r="F301" s="301" t="str">
        <f t="shared" si="62"/>
        <v>1</v>
      </c>
      <c r="G301" s="301" t="str">
        <f t="shared" si="62"/>
        <v xml:space="preserve"> </v>
      </c>
      <c r="H301" s="301" t="str">
        <f t="shared" si="62"/>
        <v xml:space="preserve"> </v>
      </c>
      <c r="I301" s="301" t="str">
        <f t="shared" si="62"/>
        <v xml:space="preserve"> </v>
      </c>
      <c r="J301" s="301" t="str">
        <f t="shared" si="62"/>
        <v xml:space="preserve"> </v>
      </c>
      <c r="K301" s="128" t="s">
        <v>1344</v>
      </c>
      <c r="L301" s="306"/>
      <c r="M301" s="308"/>
      <c r="N301" s="308"/>
      <c r="O301" s="306"/>
      <c r="P301" s="306"/>
      <c r="Q301" s="337" t="s">
        <v>1738</v>
      </c>
      <c r="R301" s="340" t="s">
        <v>1731</v>
      </c>
      <c r="S301" s="342" t="s">
        <v>1392</v>
      </c>
      <c r="T301" s="313" t="s">
        <v>1334</v>
      </c>
      <c r="U301" s="313" t="s">
        <v>1346</v>
      </c>
      <c r="V301" s="331">
        <v>4560156.13</v>
      </c>
      <c r="W301" s="334">
        <v>862000</v>
      </c>
      <c r="X301" s="296">
        <f t="shared" si="55"/>
        <v>0.18902861556189746</v>
      </c>
      <c r="Y301" s="336">
        <f t="shared" ref="Y301:Y306" si="63">V301-W301</f>
        <v>3698156.13</v>
      </c>
      <c r="Z301" s="296">
        <f t="shared" si="56"/>
        <v>0.81097138443810257</v>
      </c>
      <c r="AA301" s="331">
        <v>3698156.13</v>
      </c>
      <c r="AB301" s="296">
        <f t="shared" si="57"/>
        <v>0.81097138443810257</v>
      </c>
      <c r="AC301" s="295"/>
      <c r="AD301" s="296">
        <f t="shared" si="58"/>
        <v>0</v>
      </c>
      <c r="AE301" s="295"/>
      <c r="AF301" s="296">
        <f t="shared" si="59"/>
        <v>0</v>
      </c>
      <c r="AG301" s="296">
        <f t="shared" si="60"/>
        <v>1</v>
      </c>
      <c r="AH301" s="350" t="s">
        <v>1367</v>
      </c>
      <c r="AI301" s="305"/>
      <c r="AJ301" s="305"/>
      <c r="AK301" s="305"/>
      <c r="AL301" s="305"/>
      <c r="AM301" s="305"/>
      <c r="AN301" s="305"/>
      <c r="AO301" s="305"/>
      <c r="AP301" s="128"/>
      <c r="AQ301" s="128"/>
      <c r="AR301" s="128"/>
      <c r="AS301" s="128"/>
      <c r="AT301" s="128"/>
      <c r="AU301" s="128"/>
      <c r="AV301" s="128"/>
      <c r="AW301" s="128"/>
      <c r="AX301" s="128"/>
      <c r="AY301" s="128"/>
    </row>
    <row r="302" spans="1:51" ht="13.9" customHeight="1">
      <c r="A302" s="128">
        <v>300</v>
      </c>
      <c r="B302" s="128">
        <v>2014</v>
      </c>
      <c r="C302" s="128">
        <v>2014</v>
      </c>
      <c r="D302" s="301" t="str">
        <f t="shared" si="62"/>
        <v xml:space="preserve"> </v>
      </c>
      <c r="E302" s="301" t="str">
        <f t="shared" si="62"/>
        <v xml:space="preserve"> </v>
      </c>
      <c r="F302" s="301" t="str">
        <f t="shared" si="62"/>
        <v xml:space="preserve"> </v>
      </c>
      <c r="G302" s="301" t="str">
        <f t="shared" si="62"/>
        <v>1</v>
      </c>
      <c r="H302" s="301" t="str">
        <f t="shared" si="62"/>
        <v xml:space="preserve"> </v>
      </c>
      <c r="I302" s="301" t="str">
        <f t="shared" si="62"/>
        <v xml:space="preserve"> </v>
      </c>
      <c r="J302" s="301" t="str">
        <f t="shared" si="62"/>
        <v xml:space="preserve"> </v>
      </c>
      <c r="K302" s="128" t="s">
        <v>1344</v>
      </c>
      <c r="L302" s="306"/>
      <c r="M302" s="308"/>
      <c r="N302" s="308"/>
      <c r="O302" s="306"/>
      <c r="P302" s="306"/>
      <c r="Q302" s="337" t="s">
        <v>1739</v>
      </c>
      <c r="R302" s="341" t="s">
        <v>1732</v>
      </c>
      <c r="S302" s="343" t="s">
        <v>1374</v>
      </c>
      <c r="T302" s="313" t="s">
        <v>1334</v>
      </c>
      <c r="U302" s="313" t="s">
        <v>1339</v>
      </c>
      <c r="V302" s="331">
        <v>6408621.0899999999</v>
      </c>
      <c r="W302" s="334">
        <v>820500</v>
      </c>
      <c r="X302" s="296">
        <f t="shared" si="55"/>
        <v>0.12803066189703532</v>
      </c>
      <c r="Y302" s="336">
        <f t="shared" si="63"/>
        <v>5588121.0899999999</v>
      </c>
      <c r="Z302" s="296">
        <f t="shared" si="56"/>
        <v>0.87196933810296462</v>
      </c>
      <c r="AA302" s="331">
        <v>5588121.0899999999</v>
      </c>
      <c r="AB302" s="296">
        <f t="shared" si="57"/>
        <v>0.87196933810296462</v>
      </c>
      <c r="AC302" s="295"/>
      <c r="AD302" s="296">
        <f t="shared" si="58"/>
        <v>0</v>
      </c>
      <c r="AE302" s="295"/>
      <c r="AF302" s="296">
        <f t="shared" si="59"/>
        <v>0</v>
      </c>
      <c r="AG302" s="296">
        <f t="shared" si="60"/>
        <v>1</v>
      </c>
      <c r="AH302" s="350" t="s">
        <v>1367</v>
      </c>
      <c r="AI302" s="305"/>
      <c r="AJ302" s="305"/>
      <c r="AK302" s="305"/>
      <c r="AL302" s="305"/>
      <c r="AM302" s="305"/>
      <c r="AN302" s="305"/>
      <c r="AO302" s="305"/>
      <c r="AP302" s="128"/>
      <c r="AQ302" s="128"/>
      <c r="AR302" s="128"/>
      <c r="AS302" s="128"/>
      <c r="AT302" s="128"/>
      <c r="AU302" s="128"/>
      <c r="AV302" s="128"/>
      <c r="AW302" s="128"/>
      <c r="AX302" s="128"/>
      <c r="AY302" s="128"/>
    </row>
    <row r="303" spans="1:51" ht="13.9" customHeight="1">
      <c r="A303" s="128">
        <v>301</v>
      </c>
      <c r="B303" s="128">
        <v>2014</v>
      </c>
      <c r="C303" s="128">
        <v>204</v>
      </c>
      <c r="D303" s="301" t="str">
        <f t="shared" si="62"/>
        <v xml:space="preserve"> </v>
      </c>
      <c r="E303" s="301" t="str">
        <f t="shared" si="62"/>
        <v xml:space="preserve"> </v>
      </c>
      <c r="F303" s="301" t="str">
        <f t="shared" si="62"/>
        <v xml:space="preserve"> </v>
      </c>
      <c r="G303" s="301" t="str">
        <f t="shared" si="62"/>
        <v xml:space="preserve"> </v>
      </c>
      <c r="H303" s="301" t="str">
        <f t="shared" si="62"/>
        <v xml:space="preserve"> </v>
      </c>
      <c r="I303" s="301" t="str">
        <f t="shared" si="62"/>
        <v xml:space="preserve"> </v>
      </c>
      <c r="J303" s="301" t="str">
        <f t="shared" si="62"/>
        <v xml:space="preserve"> </v>
      </c>
      <c r="K303" s="128" t="s">
        <v>1344</v>
      </c>
      <c r="L303" s="306"/>
      <c r="M303" s="308"/>
      <c r="N303" s="308"/>
      <c r="O303" s="306"/>
      <c r="P303" s="306"/>
      <c r="Q303" s="337" t="s">
        <v>1726</v>
      </c>
      <c r="R303" s="341" t="s">
        <v>1733</v>
      </c>
      <c r="S303" s="342" t="s">
        <v>1392</v>
      </c>
      <c r="T303" s="313" t="s">
        <v>1334</v>
      </c>
      <c r="U303" s="313" t="s">
        <v>1346</v>
      </c>
      <c r="V303" s="331">
        <v>6519740.54</v>
      </c>
      <c r="W303" s="335">
        <v>696000</v>
      </c>
      <c r="X303" s="296">
        <f t="shared" si="55"/>
        <v>0.10675271442627071</v>
      </c>
      <c r="Y303" s="336">
        <f t="shared" si="63"/>
        <v>5823740.54</v>
      </c>
      <c r="Z303" s="296">
        <f t="shared" si="56"/>
        <v>0.89324728557372934</v>
      </c>
      <c r="AA303" s="331">
        <v>5823740.54</v>
      </c>
      <c r="AB303" s="296">
        <f t="shared" si="57"/>
        <v>0.89324728557372934</v>
      </c>
      <c r="AC303" s="295"/>
      <c r="AD303" s="296">
        <f t="shared" si="58"/>
        <v>0</v>
      </c>
      <c r="AE303" s="295"/>
      <c r="AF303" s="296">
        <f t="shared" si="59"/>
        <v>0</v>
      </c>
      <c r="AG303" s="296">
        <f t="shared" si="60"/>
        <v>1</v>
      </c>
      <c r="AH303" s="350" t="s">
        <v>1367</v>
      </c>
      <c r="AI303" s="305"/>
      <c r="AJ303" s="305"/>
      <c r="AK303" s="305"/>
      <c r="AL303" s="305"/>
      <c r="AM303" s="305"/>
      <c r="AN303" s="305"/>
      <c r="AO303" s="305"/>
      <c r="AP303" s="128"/>
      <c r="AQ303" s="128"/>
      <c r="AR303" s="128"/>
      <c r="AS303" s="128"/>
      <c r="AT303" s="128"/>
      <c r="AU303" s="128"/>
      <c r="AV303" s="128"/>
      <c r="AW303" s="128"/>
      <c r="AX303" s="128"/>
      <c r="AY303" s="128"/>
    </row>
    <row r="304" spans="1:51" ht="13.9" customHeight="1">
      <c r="A304" s="128">
        <v>302</v>
      </c>
      <c r="B304" s="128">
        <v>2015</v>
      </c>
      <c r="C304" s="128">
        <v>2015</v>
      </c>
      <c r="D304" s="301" t="str">
        <f t="shared" si="62"/>
        <v xml:space="preserve"> </v>
      </c>
      <c r="E304" s="301" t="str">
        <f t="shared" si="62"/>
        <v xml:space="preserve"> </v>
      </c>
      <c r="F304" s="301" t="str">
        <f t="shared" si="62"/>
        <v xml:space="preserve"> </v>
      </c>
      <c r="G304" s="301" t="str">
        <f t="shared" si="62"/>
        <v xml:space="preserve"> </v>
      </c>
      <c r="H304" s="301" t="str">
        <f t="shared" si="62"/>
        <v>1</v>
      </c>
      <c r="I304" s="301" t="str">
        <f t="shared" si="62"/>
        <v xml:space="preserve"> </v>
      </c>
      <c r="J304" s="301" t="str">
        <f t="shared" si="62"/>
        <v xml:space="preserve"> </v>
      </c>
      <c r="K304" s="128" t="s">
        <v>1344</v>
      </c>
      <c r="L304" s="306"/>
      <c r="M304" s="308"/>
      <c r="N304" s="308"/>
      <c r="O304" s="306"/>
      <c r="P304" s="306"/>
      <c r="Q304" s="337" t="s">
        <v>1727</v>
      </c>
      <c r="R304" s="341" t="s">
        <v>1734</v>
      </c>
      <c r="S304" s="343" t="s">
        <v>1365</v>
      </c>
      <c r="T304" s="313" t="s">
        <v>1334</v>
      </c>
      <c r="U304" s="313" t="s">
        <v>1339</v>
      </c>
      <c r="V304" s="332">
        <v>18274643</v>
      </c>
      <c r="W304" s="332">
        <v>2488750</v>
      </c>
      <c r="X304" s="296">
        <f t="shared" si="55"/>
        <v>0.1361859709106219</v>
      </c>
      <c r="Y304" s="336">
        <f t="shared" si="63"/>
        <v>15785893</v>
      </c>
      <c r="Z304" s="296">
        <f t="shared" si="56"/>
        <v>0.8638140290893781</v>
      </c>
      <c r="AA304" s="332">
        <v>15785893</v>
      </c>
      <c r="AB304" s="296">
        <f t="shared" si="57"/>
        <v>0.8638140290893781</v>
      </c>
      <c r="AC304" s="295"/>
      <c r="AD304" s="296">
        <f t="shared" si="58"/>
        <v>0</v>
      </c>
      <c r="AE304" s="295"/>
      <c r="AF304" s="296">
        <f t="shared" si="59"/>
        <v>0</v>
      </c>
      <c r="AG304" s="296">
        <f t="shared" si="60"/>
        <v>1</v>
      </c>
      <c r="AH304" s="350" t="s">
        <v>1367</v>
      </c>
      <c r="AI304" s="305"/>
      <c r="AJ304" s="305"/>
      <c r="AK304" s="305"/>
      <c r="AL304" s="305"/>
      <c r="AM304" s="305"/>
      <c r="AN304" s="305"/>
      <c r="AO304" s="305"/>
      <c r="AP304" s="128"/>
      <c r="AQ304" s="128"/>
      <c r="AR304" s="128"/>
      <c r="AS304" s="128"/>
      <c r="AT304" s="128"/>
      <c r="AU304" s="128"/>
      <c r="AV304" s="128"/>
      <c r="AW304" s="128"/>
      <c r="AX304" s="128"/>
      <c r="AY304" s="128"/>
    </row>
    <row r="305" spans="1:51" ht="13.9" customHeight="1">
      <c r="A305" s="128">
        <v>303</v>
      </c>
      <c r="B305" s="128">
        <v>2016</v>
      </c>
      <c r="C305" s="128">
        <v>2016</v>
      </c>
      <c r="D305" s="301" t="str">
        <f t="shared" si="62"/>
        <v xml:space="preserve"> </v>
      </c>
      <c r="E305" s="301" t="str">
        <f t="shared" si="62"/>
        <v xml:space="preserve"> </v>
      </c>
      <c r="F305" s="301" t="str">
        <f t="shared" si="62"/>
        <v xml:space="preserve"> </v>
      </c>
      <c r="G305" s="301" t="str">
        <f t="shared" si="62"/>
        <v xml:space="preserve"> </v>
      </c>
      <c r="H305" s="301" t="str">
        <f t="shared" si="62"/>
        <v xml:space="preserve"> </v>
      </c>
      <c r="I305" s="301" t="str">
        <f t="shared" si="62"/>
        <v>1</v>
      </c>
      <c r="J305" s="301" t="str">
        <f t="shared" si="62"/>
        <v xml:space="preserve"> </v>
      </c>
      <c r="K305" s="128" t="s">
        <v>1344</v>
      </c>
      <c r="L305" s="306"/>
      <c r="M305" s="308"/>
      <c r="N305" s="308"/>
      <c r="O305" s="306"/>
      <c r="P305" s="306"/>
      <c r="Q305" s="337" t="s">
        <v>1728</v>
      </c>
      <c r="R305" s="341" t="s">
        <v>1735</v>
      </c>
      <c r="S305" s="342" t="s">
        <v>1393</v>
      </c>
      <c r="T305" s="313" t="s">
        <v>1334</v>
      </c>
      <c r="U305" s="313" t="s">
        <v>1339</v>
      </c>
      <c r="V305" s="333">
        <v>18629139</v>
      </c>
      <c r="W305" s="333">
        <v>1576609</v>
      </c>
      <c r="X305" s="296">
        <f t="shared" si="55"/>
        <v>8.4631340181636955E-2</v>
      </c>
      <c r="Y305" s="336">
        <f t="shared" si="63"/>
        <v>17052530</v>
      </c>
      <c r="Z305" s="296">
        <f t="shared" si="56"/>
        <v>0.91536865981836302</v>
      </c>
      <c r="AA305" s="333">
        <v>17052530</v>
      </c>
      <c r="AB305" s="296">
        <f t="shared" si="57"/>
        <v>0.91536865981836302</v>
      </c>
      <c r="AC305" s="295"/>
      <c r="AD305" s="296">
        <f t="shared" si="58"/>
        <v>0</v>
      </c>
      <c r="AE305" s="295"/>
      <c r="AF305" s="296">
        <f t="shared" si="59"/>
        <v>0</v>
      </c>
      <c r="AG305" s="296">
        <f t="shared" si="60"/>
        <v>1</v>
      </c>
      <c r="AH305" s="350" t="s">
        <v>1367</v>
      </c>
      <c r="AI305" s="305"/>
      <c r="AJ305" s="305"/>
      <c r="AK305" s="305"/>
      <c r="AL305" s="305"/>
      <c r="AM305" s="305"/>
      <c r="AN305" s="305"/>
      <c r="AO305" s="305"/>
      <c r="AP305" s="128"/>
      <c r="AQ305" s="128"/>
      <c r="AR305" s="128"/>
      <c r="AS305" s="128"/>
      <c r="AT305" s="128"/>
      <c r="AU305" s="128"/>
      <c r="AV305" s="128"/>
      <c r="AW305" s="128"/>
      <c r="AX305" s="128"/>
      <c r="AY305" s="128"/>
    </row>
    <row r="306" spans="1:51" ht="13.9" customHeight="1">
      <c r="A306" s="128">
        <v>304</v>
      </c>
      <c r="B306" s="128">
        <v>2016</v>
      </c>
      <c r="C306" s="128">
        <v>2016</v>
      </c>
      <c r="D306" s="301" t="str">
        <f t="shared" si="62"/>
        <v xml:space="preserve"> </v>
      </c>
      <c r="E306" s="301" t="str">
        <f t="shared" si="62"/>
        <v xml:space="preserve"> </v>
      </c>
      <c r="F306" s="301" t="str">
        <f t="shared" si="62"/>
        <v xml:space="preserve"> </v>
      </c>
      <c r="G306" s="301" t="str">
        <f t="shared" si="62"/>
        <v xml:space="preserve"> </v>
      </c>
      <c r="H306" s="301" t="str">
        <f t="shared" si="62"/>
        <v xml:space="preserve"> </v>
      </c>
      <c r="I306" s="301" t="str">
        <f t="shared" si="62"/>
        <v>1</v>
      </c>
      <c r="J306" s="301" t="str">
        <f t="shared" si="62"/>
        <v xml:space="preserve"> </v>
      </c>
      <c r="K306" s="128" t="s">
        <v>1725</v>
      </c>
      <c r="L306" s="306"/>
      <c r="M306" s="308"/>
      <c r="N306" s="308"/>
      <c r="O306" s="306"/>
      <c r="P306" s="306"/>
      <c r="Q306" s="338" t="s">
        <v>1729</v>
      </c>
      <c r="R306" s="341" t="s">
        <v>1736</v>
      </c>
      <c r="S306" s="342" t="s">
        <v>1400</v>
      </c>
      <c r="T306" s="313" t="s">
        <v>1334</v>
      </c>
      <c r="U306" s="313" t="s">
        <v>1339</v>
      </c>
      <c r="V306" s="333">
        <v>7574538.8200000003</v>
      </c>
      <c r="W306" s="333">
        <v>1112000</v>
      </c>
      <c r="X306" s="296">
        <f t="shared" si="55"/>
        <v>0.14680761778708529</v>
      </c>
      <c r="Y306" s="336">
        <f t="shared" si="63"/>
        <v>6462538.8200000003</v>
      </c>
      <c r="Z306" s="296">
        <f t="shared" si="56"/>
        <v>0.85319238221291471</v>
      </c>
      <c r="AA306" s="333">
        <v>6462538.8200000003</v>
      </c>
      <c r="AB306" s="296">
        <f t="shared" si="57"/>
        <v>0.85319238221291471</v>
      </c>
      <c r="AC306" s="295"/>
      <c r="AD306" s="296">
        <f t="shared" si="58"/>
        <v>0</v>
      </c>
      <c r="AE306" s="295"/>
      <c r="AF306" s="296">
        <f t="shared" si="59"/>
        <v>0</v>
      </c>
      <c r="AG306" s="296">
        <f t="shared" si="60"/>
        <v>1</v>
      </c>
      <c r="AH306" s="350" t="s">
        <v>1367</v>
      </c>
      <c r="AI306" s="305"/>
      <c r="AJ306" s="305"/>
      <c r="AK306" s="305"/>
      <c r="AL306" s="305"/>
      <c r="AM306" s="305"/>
      <c r="AN306" s="305"/>
      <c r="AO306" s="305"/>
      <c r="AP306" s="128"/>
      <c r="AQ306" s="128"/>
      <c r="AR306" s="128"/>
      <c r="AS306" s="128"/>
      <c r="AT306" s="128"/>
      <c r="AU306" s="128"/>
      <c r="AV306" s="128"/>
      <c r="AW306" s="128"/>
      <c r="AX306" s="128"/>
      <c r="AY306" s="128"/>
    </row>
    <row r="307" spans="1:51" ht="13.9" customHeight="1">
      <c r="A307" s="128">
        <v>305</v>
      </c>
      <c r="B307" s="128">
        <v>2017</v>
      </c>
      <c r="C307" s="128">
        <v>2017</v>
      </c>
      <c r="D307" s="301" t="str">
        <f t="shared" si="62"/>
        <v xml:space="preserve"> </v>
      </c>
      <c r="E307" s="301" t="str">
        <f t="shared" si="62"/>
        <v xml:space="preserve"> </v>
      </c>
      <c r="F307" s="301" t="str">
        <f t="shared" si="62"/>
        <v xml:space="preserve"> </v>
      </c>
      <c r="G307" s="301" t="str">
        <f t="shared" si="62"/>
        <v xml:space="preserve"> </v>
      </c>
      <c r="H307" s="301" t="str">
        <f t="shared" si="62"/>
        <v xml:space="preserve"> </v>
      </c>
      <c r="I307" s="301" t="str">
        <f t="shared" si="62"/>
        <v xml:space="preserve"> </v>
      </c>
      <c r="J307" s="301" t="str">
        <f t="shared" si="62"/>
        <v>1</v>
      </c>
      <c r="K307" s="128" t="s">
        <v>1350</v>
      </c>
      <c r="L307" s="306"/>
      <c r="M307" s="308"/>
      <c r="N307" s="308"/>
      <c r="O307" s="306"/>
      <c r="P307" s="306"/>
      <c r="Q307" s="344" t="s">
        <v>1743</v>
      </c>
      <c r="R307" s="345" t="s">
        <v>1740</v>
      </c>
      <c r="S307" s="346" t="s">
        <v>1392</v>
      </c>
      <c r="T307" s="313" t="s">
        <v>1334</v>
      </c>
      <c r="U307" s="298"/>
      <c r="V307" s="295"/>
      <c r="W307" s="295"/>
      <c r="X307" s="296" t="e">
        <f t="shared" si="55"/>
        <v>#DIV/0!</v>
      </c>
      <c r="Y307" s="295"/>
      <c r="Z307" s="296" t="e">
        <f t="shared" si="56"/>
        <v>#DIV/0!</v>
      </c>
      <c r="AA307" s="295"/>
      <c r="AB307" s="296" t="e">
        <f t="shared" si="57"/>
        <v>#DIV/0!</v>
      </c>
      <c r="AC307" s="295"/>
      <c r="AD307" s="296" t="e">
        <f t="shared" si="58"/>
        <v>#DIV/0!</v>
      </c>
      <c r="AE307" s="295"/>
      <c r="AF307" s="296" t="e">
        <f t="shared" si="59"/>
        <v>#DIV/0!</v>
      </c>
      <c r="AG307" s="296" t="e">
        <f t="shared" si="60"/>
        <v>#DIV/0!</v>
      </c>
      <c r="AH307" s="350" t="s">
        <v>1367</v>
      </c>
      <c r="AI307" s="305"/>
      <c r="AJ307" s="305"/>
      <c r="AK307" s="305"/>
      <c r="AL307" s="305"/>
      <c r="AM307" s="305"/>
      <c r="AN307" s="305"/>
      <c r="AO307" s="305"/>
      <c r="AP307" s="128"/>
      <c r="AQ307" s="128"/>
      <c r="AR307" s="128"/>
      <c r="AS307" s="128"/>
      <c r="AT307" s="128"/>
      <c r="AU307" s="128"/>
      <c r="AV307" s="128"/>
      <c r="AW307" s="128"/>
      <c r="AX307" s="128"/>
      <c r="AY307" s="128"/>
    </row>
    <row r="308" spans="1:51" ht="13.9" customHeight="1">
      <c r="A308" s="128">
        <v>306</v>
      </c>
      <c r="B308" s="128">
        <v>2017</v>
      </c>
      <c r="C308" s="128">
        <v>2017</v>
      </c>
      <c r="D308" s="301" t="str">
        <f t="shared" si="62"/>
        <v xml:space="preserve"> </v>
      </c>
      <c r="E308" s="301" t="str">
        <f t="shared" si="62"/>
        <v xml:space="preserve"> </v>
      </c>
      <c r="F308" s="301" t="str">
        <f t="shared" si="62"/>
        <v xml:space="preserve"> </v>
      </c>
      <c r="G308" s="301" t="str">
        <f t="shared" si="62"/>
        <v xml:space="preserve"> </v>
      </c>
      <c r="H308" s="301" t="str">
        <f t="shared" si="62"/>
        <v xml:space="preserve"> </v>
      </c>
      <c r="I308" s="301" t="str">
        <f t="shared" si="62"/>
        <v xml:space="preserve"> </v>
      </c>
      <c r="J308" s="301" t="str">
        <f t="shared" si="62"/>
        <v>1</v>
      </c>
      <c r="K308" s="128" t="s">
        <v>1350</v>
      </c>
      <c r="L308" s="306"/>
      <c r="M308" s="308"/>
      <c r="N308" s="308"/>
      <c r="O308" s="306"/>
      <c r="P308" s="306"/>
      <c r="Q308" s="344" t="s">
        <v>1744</v>
      </c>
      <c r="R308" s="345" t="s">
        <v>1741</v>
      </c>
      <c r="S308" s="346" t="s">
        <v>1372</v>
      </c>
      <c r="T308" s="313" t="s">
        <v>1352</v>
      </c>
      <c r="U308" s="313" t="s">
        <v>1346</v>
      </c>
      <c r="V308" s="295"/>
      <c r="W308" s="295"/>
      <c r="X308" s="296" t="e">
        <f t="shared" si="55"/>
        <v>#DIV/0!</v>
      </c>
      <c r="Y308" s="295"/>
      <c r="Z308" s="296" t="e">
        <f t="shared" si="56"/>
        <v>#DIV/0!</v>
      </c>
      <c r="AA308" s="295"/>
      <c r="AB308" s="296" t="e">
        <f t="shared" si="57"/>
        <v>#DIV/0!</v>
      </c>
      <c r="AC308" s="295"/>
      <c r="AD308" s="296" t="e">
        <f t="shared" si="58"/>
        <v>#DIV/0!</v>
      </c>
      <c r="AE308" s="295"/>
      <c r="AF308" s="296" t="e">
        <f t="shared" si="59"/>
        <v>#DIV/0!</v>
      </c>
      <c r="AG308" s="296" t="e">
        <f t="shared" si="60"/>
        <v>#DIV/0!</v>
      </c>
      <c r="AH308" s="350" t="s">
        <v>1367</v>
      </c>
      <c r="AI308" s="305"/>
      <c r="AJ308" s="305"/>
      <c r="AK308" s="305"/>
      <c r="AL308" s="305"/>
      <c r="AM308" s="305"/>
      <c r="AN308" s="305"/>
      <c r="AO308" s="305"/>
      <c r="AP308" s="128"/>
      <c r="AQ308" s="128"/>
      <c r="AR308" s="128"/>
      <c r="AS308" s="128"/>
      <c r="AT308" s="128"/>
      <c r="AU308" s="128"/>
      <c r="AV308" s="128"/>
      <c r="AW308" s="128"/>
      <c r="AX308" s="128"/>
      <c r="AY308" s="128"/>
    </row>
    <row r="309" spans="1:51" ht="13.9" customHeight="1">
      <c r="A309" s="128">
        <v>307</v>
      </c>
      <c r="B309" s="128">
        <v>2017</v>
      </c>
      <c r="C309" s="128">
        <v>2017</v>
      </c>
      <c r="D309" s="301" t="str">
        <f t="shared" si="62"/>
        <v xml:space="preserve"> </v>
      </c>
      <c r="E309" s="301" t="str">
        <f t="shared" si="62"/>
        <v xml:space="preserve"> </v>
      </c>
      <c r="F309" s="301" t="str">
        <f t="shared" si="62"/>
        <v xml:space="preserve"> </v>
      </c>
      <c r="G309" s="301" t="str">
        <f t="shared" si="62"/>
        <v xml:space="preserve"> </v>
      </c>
      <c r="H309" s="301" t="str">
        <f t="shared" si="62"/>
        <v xml:space="preserve"> </v>
      </c>
      <c r="I309" s="301" t="str">
        <f t="shared" si="62"/>
        <v xml:space="preserve"> </v>
      </c>
      <c r="J309" s="301" t="str">
        <f t="shared" si="62"/>
        <v>1</v>
      </c>
      <c r="K309" s="128" t="s">
        <v>1350</v>
      </c>
      <c r="L309" s="306"/>
      <c r="M309" s="308"/>
      <c r="N309" s="308"/>
      <c r="O309" s="306"/>
      <c r="P309" s="306"/>
      <c r="Q309" s="344" t="s">
        <v>1726</v>
      </c>
      <c r="R309" s="345" t="s">
        <v>1742</v>
      </c>
      <c r="S309" s="346" t="s">
        <v>1337</v>
      </c>
      <c r="T309" s="313" t="s">
        <v>1334</v>
      </c>
      <c r="U309" s="298"/>
      <c r="V309" s="295"/>
      <c r="W309" s="295"/>
      <c r="X309" s="296" t="e">
        <f t="shared" si="55"/>
        <v>#DIV/0!</v>
      </c>
      <c r="Y309" s="295"/>
      <c r="Z309" s="296" t="e">
        <f t="shared" si="56"/>
        <v>#DIV/0!</v>
      </c>
      <c r="AA309" s="295"/>
      <c r="AB309" s="296" t="e">
        <f t="shared" si="57"/>
        <v>#DIV/0!</v>
      </c>
      <c r="AC309" s="295"/>
      <c r="AD309" s="296" t="e">
        <f t="shared" si="58"/>
        <v>#DIV/0!</v>
      </c>
      <c r="AE309" s="295"/>
      <c r="AF309" s="296" t="e">
        <f t="shared" si="59"/>
        <v>#DIV/0!</v>
      </c>
      <c r="AG309" s="296" t="e">
        <f t="shared" si="60"/>
        <v>#DIV/0!</v>
      </c>
      <c r="AH309" s="350" t="s">
        <v>1367</v>
      </c>
      <c r="AI309" s="305"/>
      <c r="AJ309" s="305"/>
      <c r="AK309" s="305"/>
      <c r="AL309" s="305"/>
      <c r="AM309" s="305"/>
      <c r="AN309" s="305"/>
      <c r="AO309" s="305"/>
      <c r="AP309" s="128"/>
      <c r="AQ309" s="128"/>
      <c r="AR309" s="128"/>
      <c r="AS309" s="128"/>
      <c r="AT309" s="128"/>
      <c r="AU309" s="128"/>
      <c r="AV309" s="128"/>
      <c r="AW309" s="128"/>
      <c r="AX309" s="128"/>
      <c r="AY309" s="128"/>
    </row>
    <row r="310" spans="1:51" ht="13.9" customHeight="1">
      <c r="A310" s="128">
        <v>308</v>
      </c>
      <c r="B310" s="128">
        <v>2017</v>
      </c>
      <c r="C310" s="128">
        <v>2017</v>
      </c>
      <c r="D310" s="301" t="str">
        <f t="shared" si="62"/>
        <v xml:space="preserve"> </v>
      </c>
      <c r="E310" s="301" t="str">
        <f t="shared" si="62"/>
        <v xml:space="preserve"> </v>
      </c>
      <c r="F310" s="301" t="str">
        <f t="shared" si="62"/>
        <v xml:space="preserve"> </v>
      </c>
      <c r="G310" s="301" t="str">
        <f t="shared" si="62"/>
        <v xml:space="preserve"> </v>
      </c>
      <c r="H310" s="301" t="str">
        <f t="shared" si="62"/>
        <v xml:space="preserve"> </v>
      </c>
      <c r="I310" s="301" t="str">
        <f t="shared" si="62"/>
        <v xml:space="preserve"> </v>
      </c>
      <c r="J310" s="301" t="str">
        <f t="shared" si="62"/>
        <v>1</v>
      </c>
      <c r="K310" s="128" t="s">
        <v>1350</v>
      </c>
      <c r="L310" s="306"/>
      <c r="M310" s="308"/>
      <c r="N310" s="308"/>
      <c r="O310" s="306"/>
      <c r="P310" s="306"/>
      <c r="Q310" s="344" t="s">
        <v>1745</v>
      </c>
      <c r="R310" s="345" t="s">
        <v>1746</v>
      </c>
      <c r="S310" s="346" t="s">
        <v>1388</v>
      </c>
      <c r="T310" s="313" t="s">
        <v>1336</v>
      </c>
      <c r="U310" s="313" t="s">
        <v>1339</v>
      </c>
      <c r="V310" s="295"/>
      <c r="W310" s="295"/>
      <c r="X310" s="296" t="e">
        <f t="shared" si="55"/>
        <v>#DIV/0!</v>
      </c>
      <c r="Y310" s="295"/>
      <c r="Z310" s="296" t="e">
        <f t="shared" si="56"/>
        <v>#DIV/0!</v>
      </c>
      <c r="AA310" s="295"/>
      <c r="AB310" s="296" t="e">
        <f t="shared" si="57"/>
        <v>#DIV/0!</v>
      </c>
      <c r="AC310" s="295"/>
      <c r="AD310" s="296" t="e">
        <f t="shared" si="58"/>
        <v>#DIV/0!</v>
      </c>
      <c r="AE310" s="295"/>
      <c r="AF310" s="296" t="e">
        <f t="shared" si="59"/>
        <v>#DIV/0!</v>
      </c>
      <c r="AG310" s="296" t="e">
        <f t="shared" si="60"/>
        <v>#DIV/0!</v>
      </c>
      <c r="AH310" s="350" t="s">
        <v>1367</v>
      </c>
      <c r="AI310" s="305"/>
      <c r="AJ310" s="305"/>
      <c r="AK310" s="305"/>
      <c r="AL310" s="305"/>
      <c r="AM310" s="305"/>
      <c r="AN310" s="305"/>
      <c r="AO310" s="305"/>
      <c r="AP310" s="128"/>
      <c r="AQ310" s="128"/>
      <c r="AR310" s="128"/>
      <c r="AS310" s="128"/>
      <c r="AT310" s="128"/>
      <c r="AU310" s="128"/>
      <c r="AV310" s="128"/>
      <c r="AW310" s="128"/>
      <c r="AX310" s="128"/>
      <c r="AY310" s="128"/>
    </row>
    <row r="311" spans="1:51" ht="13.9" customHeight="1">
      <c r="A311" s="128">
        <v>309</v>
      </c>
      <c r="B311" s="297">
        <v>2011</v>
      </c>
      <c r="C311" s="297">
        <v>2011</v>
      </c>
      <c r="D311" s="323" t="str">
        <f t="shared" si="62"/>
        <v>1</v>
      </c>
      <c r="E311" s="323" t="str">
        <f t="shared" si="62"/>
        <v xml:space="preserve"> </v>
      </c>
      <c r="F311" s="323" t="str">
        <f t="shared" si="62"/>
        <v xml:space="preserve"> </v>
      </c>
      <c r="G311" s="323" t="str">
        <f t="shared" si="62"/>
        <v xml:space="preserve"> </v>
      </c>
      <c r="H311" s="323" t="str">
        <f t="shared" si="62"/>
        <v xml:space="preserve"> </v>
      </c>
      <c r="I311" s="323" t="str">
        <f t="shared" si="62"/>
        <v xml:space="preserve"> </v>
      </c>
      <c r="J311" s="323" t="str">
        <f t="shared" si="62"/>
        <v xml:space="preserve"> </v>
      </c>
      <c r="K311" s="326" t="s">
        <v>1725</v>
      </c>
      <c r="L311" s="325" t="s">
        <v>1748</v>
      </c>
      <c r="M311" s="325" t="s">
        <v>1350</v>
      </c>
      <c r="N311" s="325" t="s">
        <v>1350</v>
      </c>
      <c r="O311" s="324"/>
      <c r="P311" s="324" t="s">
        <v>1344</v>
      </c>
      <c r="Q311" s="347"/>
      <c r="R311" s="348" t="s">
        <v>1459</v>
      </c>
      <c r="S311" s="349" t="s">
        <v>1392</v>
      </c>
      <c r="T311" s="326" t="s">
        <v>1334</v>
      </c>
      <c r="U311" s="326"/>
      <c r="V311" s="328">
        <v>2625623</v>
      </c>
      <c r="W311" s="328"/>
      <c r="X311" s="296">
        <f t="shared" si="55"/>
        <v>0</v>
      </c>
      <c r="Y311" s="328">
        <v>2625623</v>
      </c>
      <c r="Z311" s="296">
        <f t="shared" si="56"/>
        <v>1</v>
      </c>
      <c r="AA311" s="328">
        <v>2625623</v>
      </c>
      <c r="AB311" s="296">
        <f t="shared" si="57"/>
        <v>1</v>
      </c>
      <c r="AC311" s="328"/>
      <c r="AD311" s="296">
        <f t="shared" si="58"/>
        <v>0</v>
      </c>
      <c r="AE311" s="328"/>
      <c r="AF311" s="296">
        <f t="shared" si="59"/>
        <v>0</v>
      </c>
      <c r="AG311" s="296">
        <f t="shared" si="60"/>
        <v>1</v>
      </c>
      <c r="AH311" s="350" t="s">
        <v>1367</v>
      </c>
      <c r="AI311" s="330"/>
      <c r="AJ311" s="330"/>
      <c r="AK311" s="330"/>
      <c r="AL311" s="330"/>
      <c r="AM311" s="330"/>
      <c r="AN311" s="330"/>
      <c r="AO311" s="330"/>
      <c r="AP311" s="297"/>
      <c r="AQ311" s="297"/>
      <c r="AR311" s="297"/>
      <c r="AS311" s="297"/>
      <c r="AT311" s="297"/>
      <c r="AU311" s="297"/>
      <c r="AV311" s="297"/>
      <c r="AW311" s="297"/>
      <c r="AX311" s="297"/>
      <c r="AY311" s="128"/>
    </row>
    <row r="312" spans="1:51" ht="13.9" customHeight="1">
      <c r="A312" s="128">
        <v>310</v>
      </c>
      <c r="B312" s="297">
        <v>2011</v>
      </c>
      <c r="C312" s="297">
        <v>2011</v>
      </c>
      <c r="D312" s="323" t="str">
        <f t="shared" si="62"/>
        <v>1</v>
      </c>
      <c r="E312" s="323" t="str">
        <f t="shared" si="62"/>
        <v xml:space="preserve"> </v>
      </c>
      <c r="F312" s="323" t="str">
        <f t="shared" si="62"/>
        <v xml:space="preserve"> </v>
      </c>
      <c r="G312" s="323" t="str">
        <f t="shared" si="62"/>
        <v xml:space="preserve"> </v>
      </c>
      <c r="H312" s="323" t="str">
        <f t="shared" si="62"/>
        <v xml:space="preserve"> </v>
      </c>
      <c r="I312" s="323" t="str">
        <f t="shared" si="62"/>
        <v xml:space="preserve"> </v>
      </c>
      <c r="J312" s="323" t="str">
        <f t="shared" si="62"/>
        <v xml:space="preserve"> </v>
      </c>
      <c r="K312" s="326" t="s">
        <v>1725</v>
      </c>
      <c r="L312" s="325" t="s">
        <v>1748</v>
      </c>
      <c r="M312" s="325" t="s">
        <v>1350</v>
      </c>
      <c r="N312" s="325" t="s">
        <v>1350</v>
      </c>
      <c r="O312" s="324"/>
      <c r="P312" s="324" t="s">
        <v>1344</v>
      </c>
      <c r="Q312" s="347"/>
      <c r="R312" s="348" t="s">
        <v>1563</v>
      </c>
      <c r="S312" s="349" t="s">
        <v>1337</v>
      </c>
      <c r="T312" s="326" t="s">
        <v>1334</v>
      </c>
      <c r="U312" s="326"/>
      <c r="V312" s="328">
        <v>2728663</v>
      </c>
      <c r="W312" s="328"/>
      <c r="X312" s="296">
        <f t="shared" si="55"/>
        <v>0</v>
      </c>
      <c r="Y312" s="328">
        <v>2728663</v>
      </c>
      <c r="Z312" s="296">
        <f t="shared" si="56"/>
        <v>1</v>
      </c>
      <c r="AA312" s="328">
        <v>2728663</v>
      </c>
      <c r="AB312" s="296">
        <f t="shared" si="57"/>
        <v>1</v>
      </c>
      <c r="AC312" s="328"/>
      <c r="AD312" s="296">
        <f t="shared" si="58"/>
        <v>0</v>
      </c>
      <c r="AE312" s="328"/>
      <c r="AF312" s="296">
        <f t="shared" si="59"/>
        <v>0</v>
      </c>
      <c r="AG312" s="296">
        <f t="shared" si="60"/>
        <v>1</v>
      </c>
      <c r="AH312" s="350" t="s">
        <v>1367</v>
      </c>
      <c r="AI312" s="330"/>
      <c r="AJ312" s="330"/>
      <c r="AK312" s="330"/>
      <c r="AL312" s="330"/>
      <c r="AM312" s="330"/>
      <c r="AN312" s="330"/>
      <c r="AO312" s="330"/>
      <c r="AP312" s="297"/>
      <c r="AQ312" s="297"/>
      <c r="AR312" s="297"/>
      <c r="AS312" s="297"/>
      <c r="AT312" s="297"/>
      <c r="AU312" s="297"/>
      <c r="AV312" s="297"/>
      <c r="AW312" s="297"/>
      <c r="AX312" s="297"/>
      <c r="AY312" s="128"/>
    </row>
    <row r="313" spans="1:51" ht="13.9" customHeight="1">
      <c r="A313" s="128">
        <v>311</v>
      </c>
      <c r="B313" s="297">
        <v>2011</v>
      </c>
      <c r="C313" s="297">
        <v>2011</v>
      </c>
      <c r="D313" s="323" t="str">
        <f t="shared" si="62"/>
        <v>1</v>
      </c>
      <c r="E313" s="323" t="str">
        <f t="shared" si="62"/>
        <v xml:space="preserve"> </v>
      </c>
      <c r="F313" s="323" t="str">
        <f t="shared" si="62"/>
        <v xml:space="preserve"> </v>
      </c>
      <c r="G313" s="323" t="str">
        <f t="shared" si="62"/>
        <v xml:space="preserve"> </v>
      </c>
      <c r="H313" s="323" t="str">
        <f t="shared" si="62"/>
        <v xml:space="preserve"> </v>
      </c>
      <c r="I313" s="323" t="str">
        <f t="shared" si="62"/>
        <v xml:space="preserve"> </v>
      </c>
      <c r="J313" s="323" t="str">
        <f t="shared" si="62"/>
        <v xml:space="preserve"> </v>
      </c>
      <c r="K313" s="326" t="s">
        <v>1344</v>
      </c>
      <c r="L313" s="325" t="s">
        <v>1748</v>
      </c>
      <c r="M313" s="325" t="s">
        <v>1350</v>
      </c>
      <c r="N313" s="325" t="s">
        <v>1350</v>
      </c>
      <c r="O313" s="324"/>
      <c r="P313" s="324" t="s">
        <v>1344</v>
      </c>
      <c r="Q313" s="347"/>
      <c r="R313" s="348" t="s">
        <v>1747</v>
      </c>
      <c r="S313" s="349" t="s">
        <v>1392</v>
      </c>
      <c r="T313" s="326" t="s">
        <v>1334</v>
      </c>
      <c r="U313" s="326" t="s">
        <v>1346</v>
      </c>
      <c r="V313" s="328">
        <v>2750493</v>
      </c>
      <c r="W313" s="328"/>
      <c r="X313" s="296">
        <f t="shared" si="55"/>
        <v>0</v>
      </c>
      <c r="Y313" s="328">
        <v>2750493</v>
      </c>
      <c r="Z313" s="296">
        <f t="shared" si="56"/>
        <v>1</v>
      </c>
      <c r="AA313" s="328">
        <v>2750493</v>
      </c>
      <c r="AB313" s="296">
        <f t="shared" si="57"/>
        <v>1</v>
      </c>
      <c r="AC313" s="328"/>
      <c r="AD313" s="296">
        <f t="shared" si="58"/>
        <v>0</v>
      </c>
      <c r="AE313" s="328"/>
      <c r="AF313" s="296">
        <f t="shared" si="59"/>
        <v>0</v>
      </c>
      <c r="AG313" s="296">
        <f t="shared" si="60"/>
        <v>1</v>
      </c>
      <c r="AH313" s="350" t="s">
        <v>1367</v>
      </c>
      <c r="AI313" s="330"/>
      <c r="AJ313" s="330"/>
      <c r="AK313" s="330"/>
      <c r="AL313" s="330"/>
      <c r="AM313" s="330"/>
      <c r="AN313" s="330"/>
      <c r="AO313" s="330"/>
      <c r="AP313" s="297"/>
      <c r="AQ313" s="297"/>
      <c r="AR313" s="297"/>
      <c r="AS313" s="297"/>
      <c r="AT313" s="297"/>
      <c r="AU313" s="297"/>
      <c r="AV313" s="297"/>
      <c r="AW313" s="297"/>
      <c r="AX313" s="297"/>
      <c r="AY313" s="128"/>
    </row>
    <row r="314" spans="1:51" ht="13.9" customHeight="1">
      <c r="A314" s="297"/>
      <c r="B314" s="297"/>
      <c r="C314" s="297"/>
      <c r="D314" s="323"/>
      <c r="E314" s="323"/>
      <c r="F314" s="323"/>
      <c r="G314" s="323"/>
      <c r="H314" s="323"/>
      <c r="I314" s="323"/>
      <c r="J314" s="323"/>
      <c r="K314" s="297"/>
      <c r="L314" s="324"/>
      <c r="M314" s="325"/>
      <c r="N314" s="325"/>
      <c r="O314" s="324"/>
      <c r="P314" s="324"/>
      <c r="Q314" s="347"/>
      <c r="R314" s="348"/>
      <c r="S314" s="349"/>
      <c r="T314" s="326"/>
      <c r="U314" s="326"/>
      <c r="V314" s="328"/>
      <c r="W314" s="328"/>
      <c r="X314" s="329"/>
      <c r="Y314" s="328"/>
      <c r="Z314" s="329"/>
      <c r="AA314" s="328"/>
      <c r="AB314" s="329"/>
      <c r="AC314" s="328"/>
      <c r="AD314" s="329"/>
      <c r="AE314" s="328"/>
      <c r="AF314" s="329"/>
      <c r="AG314" s="329"/>
      <c r="AH314" s="329"/>
      <c r="AI314" s="330"/>
      <c r="AJ314" s="330"/>
      <c r="AK314" s="330"/>
      <c r="AL314" s="330"/>
      <c r="AM314" s="330"/>
      <c r="AN314" s="330"/>
      <c r="AO314" s="330"/>
      <c r="AP314" s="297"/>
      <c r="AQ314" s="297"/>
      <c r="AR314" s="297"/>
      <c r="AS314" s="297"/>
      <c r="AT314" s="297"/>
      <c r="AU314" s="297"/>
      <c r="AV314" s="297"/>
      <c r="AW314" s="297"/>
      <c r="AX314" s="297"/>
      <c r="AY314" s="128"/>
    </row>
    <row r="315" spans="1:51" ht="13.9" customHeight="1">
      <c r="A315" s="297"/>
      <c r="B315" s="297"/>
      <c r="C315" s="297"/>
      <c r="D315" s="323"/>
      <c r="E315" s="323"/>
      <c r="F315" s="323"/>
      <c r="G315" s="323"/>
      <c r="H315" s="323"/>
      <c r="I315" s="323"/>
      <c r="J315" s="323"/>
      <c r="K315" s="297"/>
      <c r="L315" s="324"/>
      <c r="M315" s="325"/>
      <c r="N315" s="325"/>
      <c r="O315" s="324"/>
      <c r="P315" s="324"/>
      <c r="Q315" s="297"/>
      <c r="R315" s="326"/>
      <c r="S315" s="327"/>
      <c r="T315" s="327"/>
      <c r="U315" s="327"/>
      <c r="V315" s="328"/>
      <c r="W315" s="328"/>
      <c r="X315" s="329"/>
      <c r="Y315" s="328"/>
      <c r="Z315" s="329"/>
      <c r="AA315" s="328"/>
      <c r="AB315" s="329"/>
      <c r="AC315" s="328"/>
      <c r="AD315" s="329"/>
      <c r="AE315" s="328"/>
      <c r="AF315" s="329"/>
      <c r="AG315" s="329"/>
      <c r="AH315" s="329"/>
      <c r="AI315" s="330"/>
      <c r="AJ315" s="330"/>
      <c r="AK315" s="330"/>
      <c r="AL315" s="330"/>
      <c r="AM315" s="330"/>
      <c r="AN315" s="330"/>
      <c r="AO315" s="330"/>
      <c r="AP315" s="297"/>
      <c r="AQ315" s="297"/>
      <c r="AR315" s="297"/>
      <c r="AS315" s="297"/>
      <c r="AT315" s="297"/>
      <c r="AU315" s="297"/>
      <c r="AV315" s="297"/>
      <c r="AW315" s="297"/>
      <c r="AX315" s="297"/>
      <c r="AY315" s="128"/>
    </row>
    <row r="316" spans="1:51" ht="13.15" customHeight="1">
      <c r="B316" s="297"/>
      <c r="C316" s="297"/>
      <c r="D316" s="302"/>
      <c r="E316" s="302"/>
      <c r="F316" s="302"/>
      <c r="G316" s="302"/>
      <c r="H316" s="302"/>
      <c r="I316" s="302"/>
      <c r="J316" s="302"/>
      <c r="K316" s="297"/>
      <c r="L316" s="306"/>
      <c r="M316" s="306"/>
      <c r="N316" s="306"/>
      <c r="O316" s="306"/>
      <c r="P316" s="306"/>
      <c r="Q316" s="128"/>
      <c r="R316" s="128"/>
      <c r="S316" s="128"/>
      <c r="T316" s="298"/>
      <c r="U316" s="298"/>
      <c r="V316" s="295">
        <f>SUM(V3:V315)</f>
        <v>3114330353.7800002</v>
      </c>
      <c r="W316" s="295">
        <f>SUM(W3:W315)</f>
        <v>418660408.20217663</v>
      </c>
      <c r="X316" s="296">
        <f t="shared" si="55"/>
        <v>0.1344303142709411</v>
      </c>
      <c r="Y316" s="295">
        <f>SUM(Y3:Y315)</f>
        <v>1399633142.4400001</v>
      </c>
      <c r="Z316" s="296">
        <f t="shared" si="56"/>
        <v>0.44941704425839202</v>
      </c>
      <c r="AA316" s="295">
        <f>SUM(AA3:AA315)</f>
        <v>1110797254.3400004</v>
      </c>
      <c r="AB316" s="296">
        <f t="shared" si="57"/>
        <v>0.35667290497675586</v>
      </c>
      <c r="AC316" s="295">
        <f>SUM(AC3:AC315)</f>
        <v>270418459.47000003</v>
      </c>
      <c r="AD316" s="296">
        <f t="shared" si="58"/>
        <v>8.6830370818491112E-2</v>
      </c>
      <c r="AE316" s="295">
        <f>SUM(AE3:AE315)</f>
        <v>1757552344.4400001</v>
      </c>
      <c r="AF316" s="296">
        <f t="shared" si="59"/>
        <v>0.56434358105484261</v>
      </c>
      <c r="AG316" s="296">
        <f t="shared" si="60"/>
        <v>0.4911032192476969</v>
      </c>
      <c r="AH316" s="296"/>
      <c r="AI316" s="305"/>
      <c r="AJ316" s="305"/>
      <c r="AK316" s="305"/>
      <c r="AL316" s="305"/>
      <c r="AM316" s="305"/>
      <c r="AN316" s="305"/>
      <c r="AO316" s="305"/>
      <c r="AP316" s="128"/>
      <c r="AQ316" s="128"/>
      <c r="AR316" s="128"/>
      <c r="AS316" s="128"/>
      <c r="AT316" s="128"/>
      <c r="AU316" s="128"/>
      <c r="AV316" s="128"/>
      <c r="AW316" s="128"/>
      <c r="AX316" s="128"/>
      <c r="AY316" s="128"/>
    </row>
    <row r="317" spans="1:51" ht="13.15" customHeight="1">
      <c r="V317" s="293">
        <f>V316/$V$316</f>
        <v>1</v>
      </c>
      <c r="W317" s="293">
        <f>W316/$V$316</f>
        <v>0.1344303142709411</v>
      </c>
      <c r="X317" s="293"/>
      <c r="Y317" s="293">
        <f>Y316/$V$316</f>
        <v>0.44941704425839202</v>
      </c>
      <c r="Z317" s="293"/>
      <c r="AA317" s="293">
        <f>AA316/$V$316</f>
        <v>0.35667290497675586</v>
      </c>
      <c r="AB317" s="293"/>
      <c r="AC317" s="293">
        <f>AC316/$V$316</f>
        <v>8.6830370818491112E-2</v>
      </c>
      <c r="AD317" s="293"/>
      <c r="AE317" s="293">
        <f>AE316/$V$316</f>
        <v>0.56434358105484261</v>
      </c>
      <c r="AG317" s="293"/>
      <c r="AH317" s="293"/>
    </row>
  </sheetData>
  <autoFilter ref="A2:AO317">
    <filterColumn colId="22" showButton="0"/>
    <filterColumn colId="24" showButton="0"/>
    <filterColumn colId="26" showButton="0"/>
    <filterColumn colId="28" showButton="0"/>
    <filterColumn colId="30" showButton="0"/>
  </autoFilter>
  <mergeCells count="8">
    <mergeCell ref="D1:J1"/>
    <mergeCell ref="AI1:AO1"/>
    <mergeCell ref="AP1:AX1"/>
    <mergeCell ref="Y2:Z2"/>
    <mergeCell ref="W2:X2"/>
    <mergeCell ref="AC2:AD2"/>
    <mergeCell ref="AA2:AB2"/>
    <mergeCell ref="AE2:AF2"/>
  </mergeCells>
  <conditionalFormatting sqref="AB3:AB1048576">
    <cfRule type="colorScale" priority="46">
      <colorScale>
        <cfvo type="min"/>
        <cfvo type="percentile" val="50"/>
        <cfvo type="max"/>
        <color rgb="FFF8696B"/>
        <color rgb="FFFFEB84"/>
        <color rgb="FF63BE7B"/>
      </colorScale>
    </cfRule>
    <cfRule type="dataBar" priority="47">
      <dataBar>
        <cfvo type="min"/>
        <cfvo type="max"/>
        <color rgb="FF638EC6"/>
      </dataBar>
      <extLst>
        <ext xmlns:x14="http://schemas.microsoft.com/office/spreadsheetml/2009/9/main" uri="{B025F937-C7B1-47D3-B67F-A62EFF666E3E}">
          <x14:id>{B9287841-C658-4ED2-B1F0-4D6617D5103B}</x14:id>
        </ext>
      </extLst>
    </cfRule>
  </conditionalFormatting>
  <conditionalFormatting sqref="AD3:AD1048576">
    <cfRule type="colorScale" priority="45">
      <colorScale>
        <cfvo type="min"/>
        <cfvo type="percentile" val="50"/>
        <cfvo type="max"/>
        <color rgb="FF63BE7B"/>
        <color rgb="FFFFEB84"/>
        <color rgb="FFF8696B"/>
      </colorScale>
    </cfRule>
  </conditionalFormatting>
  <conditionalFormatting sqref="Z3:Z1048576">
    <cfRule type="colorScale" priority="44">
      <colorScale>
        <cfvo type="min"/>
        <cfvo type="percentile" val="50"/>
        <cfvo type="max"/>
        <color rgb="FFF8696B"/>
        <color rgb="FFFFEB84"/>
        <color rgb="FF63BE7B"/>
      </colorScale>
    </cfRule>
  </conditionalFormatting>
  <conditionalFormatting sqref="X3:X1048576">
    <cfRule type="colorScale" priority="43">
      <colorScale>
        <cfvo type="min"/>
        <cfvo type="percentile" val="50"/>
        <cfvo type="max"/>
        <color rgb="FFF8696B"/>
        <color rgb="FFFFEB84"/>
        <color rgb="FF63BE7B"/>
      </colorScale>
    </cfRule>
  </conditionalFormatting>
  <conditionalFormatting sqref="K3:K1048576">
    <cfRule type="containsText" dxfId="12" priority="39" operator="containsText" text="DA">
      <formula>NOT(ISERROR(SEARCH("DA",K3)))</formula>
    </cfRule>
    <cfRule type="colorScale" priority="40">
      <colorScale>
        <cfvo type="min"/>
        <cfvo type="percentile" val="50"/>
        <cfvo type="max"/>
        <color rgb="FFF8696B"/>
        <color rgb="FFFFEB84"/>
        <color rgb="FF63BE7B"/>
      </colorScale>
    </cfRule>
  </conditionalFormatting>
  <conditionalFormatting sqref="D3:J315">
    <cfRule type="containsText" dxfId="11" priority="37" operator="containsText" text="1">
      <formula>NOT(ISERROR(SEARCH("1",D3)))</formula>
    </cfRule>
    <cfRule type="containsText" dxfId="10" priority="38" operator="containsText" text="x">
      <formula>NOT(ISERROR(SEARCH("x",D3)))</formula>
    </cfRule>
  </conditionalFormatting>
  <conditionalFormatting sqref="V3:V245">
    <cfRule type="dataBar" priority="35">
      <dataBar>
        <cfvo type="min"/>
        <cfvo type="max"/>
        <color rgb="FF63C384"/>
      </dataBar>
      <extLst>
        <ext xmlns:x14="http://schemas.microsoft.com/office/spreadsheetml/2009/9/main" uri="{B025F937-C7B1-47D3-B67F-A62EFF666E3E}">
          <x14:id>{B49C0E7A-1319-415B-A09E-DC7FE2BDCC4A}</x14:id>
        </ext>
      </extLst>
    </cfRule>
  </conditionalFormatting>
  <conditionalFormatting sqref="M3:M315">
    <cfRule type="containsText" dxfId="9" priority="34" operator="containsText" text="DA">
      <formula>NOT(ISERROR(SEARCH("DA",M3)))</formula>
    </cfRule>
  </conditionalFormatting>
  <conditionalFormatting sqref="N3:P315">
    <cfRule type="containsText" dxfId="8" priority="33" operator="containsText" text="DA">
      <formula>NOT(ISERROR(SEARCH("DA",N3)))</formula>
    </cfRule>
  </conditionalFormatting>
  <conditionalFormatting sqref="O3:O315">
    <cfRule type="containsText" dxfId="7" priority="31" operator="containsText" text="DA">
      <formula>NOT(ISERROR(SEARCH("DA",O3)))</formula>
    </cfRule>
  </conditionalFormatting>
  <conditionalFormatting sqref="P3:P315">
    <cfRule type="containsText" dxfId="6" priority="30" operator="containsText" text="da">
      <formula>NOT(ISERROR(SEARCH("da",P3)))</formula>
    </cfRule>
  </conditionalFormatting>
  <conditionalFormatting sqref="L16:L315">
    <cfRule type="expression" dxfId="5" priority="15">
      <formula>AND(OR(M16="DA",N16="DA"),OR(O16="DA", P16="DA"))</formula>
    </cfRule>
    <cfRule type="expression" dxfId="4" priority="16">
      <formula>AND(M16&lt;&gt;"DA",N16&lt;&gt;"DA",OR(P16="DA",O16="DA"))</formula>
    </cfRule>
    <cfRule type="expression" dxfId="3" priority="17">
      <formula>AND(OR(M16="DA",N16="DA"),O16&lt;&gt;"DA", P16&lt;&gt;"DA")</formula>
    </cfRule>
  </conditionalFormatting>
  <conditionalFormatting sqref="L3:L15">
    <cfRule type="expression" dxfId="2" priority="9">
      <formula>AND(OR(M3="DA",N3="DA"),OR(O3="DA", P3="DA"))</formula>
    </cfRule>
    <cfRule type="expression" dxfId="1" priority="10">
      <formula>AND(M3&lt;&gt;"DA",N3&lt;&gt;"DA",OR(P3="DA",O3="DA"))</formula>
    </cfRule>
    <cfRule type="expression" dxfId="0" priority="11">
      <formula>AND(OR(M3="DA",N3="DA"),O3&lt;&gt;"DA", P3&lt;&gt;"DA")</formula>
    </cfRule>
  </conditionalFormatting>
  <conditionalFormatting sqref="V277:V299">
    <cfRule type="dataBar" priority="5">
      <dataBar>
        <cfvo type="min"/>
        <cfvo type="max"/>
        <color rgb="FF008AEF"/>
      </dataBar>
      <extLst>
        <ext xmlns:x14="http://schemas.microsoft.com/office/spreadsheetml/2009/9/main" uri="{B025F937-C7B1-47D3-B67F-A62EFF666E3E}">
          <x14:id>{4319C5D6-347A-4514-950B-A9F1626515E8}</x14:id>
        </ext>
      </extLst>
    </cfRule>
  </conditionalFormatting>
  <conditionalFormatting sqref="Y300:Y306">
    <cfRule type="dataBar" priority="4">
      <dataBar>
        <cfvo type="min"/>
        <cfvo type="max"/>
        <color rgb="FF63C384"/>
      </dataBar>
      <extLst>
        <ext xmlns:x14="http://schemas.microsoft.com/office/spreadsheetml/2009/9/main" uri="{B025F937-C7B1-47D3-B67F-A62EFF666E3E}">
          <x14:id>{98CBABE7-FD7D-4A34-9B70-1EBCD2A6B25E}</x14:id>
        </ext>
      </extLst>
    </cfRule>
  </conditionalFormatting>
  <conditionalFormatting sqref="V246:V315">
    <cfRule type="dataBar" priority="171">
      <dataBar>
        <cfvo type="min"/>
        <cfvo type="max"/>
        <color rgb="FF63C384"/>
      </dataBar>
      <extLst>
        <ext xmlns:x14="http://schemas.microsoft.com/office/spreadsheetml/2009/9/main" uri="{B025F937-C7B1-47D3-B67F-A62EFF666E3E}">
          <x14:id>{F20B274E-882F-4107-B3BA-5740303C1E58}</x14:id>
        </ext>
      </extLst>
    </cfRule>
  </conditionalFormatting>
  <conditionalFormatting sqref="Y311:Y313">
    <cfRule type="dataBar" priority="3">
      <dataBar>
        <cfvo type="min"/>
        <cfvo type="max"/>
        <color rgb="FF63C384"/>
      </dataBar>
      <extLst>
        <ext xmlns:x14="http://schemas.microsoft.com/office/spreadsheetml/2009/9/main" uri="{B025F937-C7B1-47D3-B67F-A62EFF666E3E}">
          <x14:id>{18F916E0-0EDA-47BC-B250-CEA2802A2372}</x14:id>
        </ext>
      </extLst>
    </cfRule>
  </conditionalFormatting>
  <conditionalFormatting sqref="AA311:AA313">
    <cfRule type="dataBar" priority="2">
      <dataBar>
        <cfvo type="min"/>
        <cfvo type="max"/>
        <color rgb="FF63C384"/>
      </dataBar>
      <extLst>
        <ext xmlns:x14="http://schemas.microsoft.com/office/spreadsheetml/2009/9/main" uri="{B025F937-C7B1-47D3-B67F-A62EFF666E3E}">
          <x14:id>{99A69F3D-B0D1-4D33-B403-2B7A16CC158C}</x14:id>
        </ext>
      </extLst>
    </cfRule>
  </conditionalFormatting>
  <conditionalFormatting sqref="AG3:AG316">
    <cfRule type="colorScale" priority="41">
      <colorScale>
        <cfvo type="min"/>
        <cfvo type="percentile" val="50"/>
        <cfvo type="max"/>
        <color rgb="FFF8696B"/>
        <color rgb="FFFFEB84"/>
        <color rgb="FF63BE7B"/>
      </colorScale>
    </cfRule>
    <cfRule type="dataBar" priority="42">
      <dataBar>
        <cfvo type="min"/>
        <cfvo type="max"/>
        <color rgb="FF638EC6"/>
      </dataBar>
      <extLst>
        <ext xmlns:x14="http://schemas.microsoft.com/office/spreadsheetml/2009/9/main" uri="{B025F937-C7B1-47D3-B67F-A62EFF666E3E}">
          <x14:id>{1FC3688D-C321-47F8-B4E6-0EF15417229A}</x14:id>
        </ext>
      </extLst>
    </cfRule>
  </conditionalFormatting>
  <conditionalFormatting sqref="AF3:AF316">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B9287841-C658-4ED2-B1F0-4D6617D5103B}">
            <x14:dataBar minLength="0" maxLength="100" border="1" negativeBarBorderColorSameAsPositive="0">
              <x14:cfvo type="autoMin"/>
              <x14:cfvo type="autoMax"/>
              <x14:borderColor rgb="FF638EC6"/>
              <x14:negativeFillColor rgb="FFFF0000"/>
              <x14:negativeBorderColor rgb="FFFF0000"/>
              <x14:axisColor rgb="FF000000"/>
            </x14:dataBar>
          </x14:cfRule>
          <xm:sqref>AB3:AB1048576</xm:sqref>
        </x14:conditionalFormatting>
        <x14:conditionalFormatting xmlns:xm="http://schemas.microsoft.com/office/excel/2006/main">
          <x14:cfRule type="dataBar" id="{B49C0E7A-1319-415B-A09E-DC7FE2BDCC4A}">
            <x14:dataBar minLength="0" maxLength="100" gradient="0">
              <x14:cfvo type="autoMin"/>
              <x14:cfvo type="autoMax"/>
              <x14:negativeFillColor rgb="FFFF0000"/>
              <x14:axisColor rgb="FF000000"/>
            </x14:dataBar>
          </x14:cfRule>
          <xm:sqref>V3:V245</xm:sqref>
        </x14:conditionalFormatting>
        <x14:conditionalFormatting xmlns:xm="http://schemas.microsoft.com/office/excel/2006/main">
          <x14:cfRule type="dataBar" id="{4319C5D6-347A-4514-950B-A9F1626515E8}">
            <x14:dataBar minLength="0" maxLength="100" border="1" negativeBarBorderColorSameAsPositive="0">
              <x14:cfvo type="autoMin"/>
              <x14:cfvo type="autoMax"/>
              <x14:borderColor rgb="FF008AEF"/>
              <x14:negativeFillColor rgb="FFFF0000"/>
              <x14:negativeBorderColor rgb="FFFF0000"/>
              <x14:axisColor rgb="FF000000"/>
            </x14:dataBar>
          </x14:cfRule>
          <xm:sqref>V277:V299</xm:sqref>
        </x14:conditionalFormatting>
        <x14:conditionalFormatting xmlns:xm="http://schemas.microsoft.com/office/excel/2006/main">
          <x14:cfRule type="dataBar" id="{98CBABE7-FD7D-4A34-9B70-1EBCD2A6B25E}">
            <x14:dataBar minLength="0" maxLength="100" gradient="0">
              <x14:cfvo type="autoMin"/>
              <x14:cfvo type="autoMax"/>
              <x14:negativeFillColor rgb="FFFF0000"/>
              <x14:axisColor rgb="FF000000"/>
            </x14:dataBar>
          </x14:cfRule>
          <xm:sqref>Y300:Y306</xm:sqref>
        </x14:conditionalFormatting>
        <x14:conditionalFormatting xmlns:xm="http://schemas.microsoft.com/office/excel/2006/main">
          <x14:cfRule type="dataBar" id="{F20B274E-882F-4107-B3BA-5740303C1E58}">
            <x14:dataBar minLength="0" maxLength="100" gradient="0">
              <x14:cfvo type="autoMin"/>
              <x14:cfvo type="autoMax"/>
              <x14:negativeFillColor rgb="FFFF0000"/>
              <x14:axisColor rgb="FF000000"/>
            </x14:dataBar>
          </x14:cfRule>
          <xm:sqref>V246:V315</xm:sqref>
        </x14:conditionalFormatting>
        <x14:conditionalFormatting xmlns:xm="http://schemas.microsoft.com/office/excel/2006/main">
          <x14:cfRule type="dataBar" id="{18F916E0-0EDA-47BC-B250-CEA2802A2372}">
            <x14:dataBar minLength="0" maxLength="100" gradient="0">
              <x14:cfvo type="autoMin"/>
              <x14:cfvo type="autoMax"/>
              <x14:negativeFillColor rgb="FFFF0000"/>
              <x14:axisColor rgb="FF000000"/>
            </x14:dataBar>
          </x14:cfRule>
          <xm:sqref>Y311:Y313</xm:sqref>
        </x14:conditionalFormatting>
        <x14:conditionalFormatting xmlns:xm="http://schemas.microsoft.com/office/excel/2006/main">
          <x14:cfRule type="dataBar" id="{99A69F3D-B0D1-4D33-B403-2B7A16CC158C}">
            <x14:dataBar minLength="0" maxLength="100" gradient="0">
              <x14:cfvo type="autoMin"/>
              <x14:cfvo type="autoMax"/>
              <x14:negativeFillColor rgb="FFFF0000"/>
              <x14:axisColor rgb="FF000000"/>
            </x14:dataBar>
          </x14:cfRule>
          <xm:sqref>AA311:AA313</xm:sqref>
        </x14:conditionalFormatting>
        <x14:conditionalFormatting xmlns:xm="http://schemas.microsoft.com/office/excel/2006/main">
          <x14:cfRule type="dataBar" id="{1FC3688D-C321-47F8-B4E6-0EF15417229A}">
            <x14:dataBar minLength="0" maxLength="100" border="1" negativeBarBorderColorSameAsPositive="0">
              <x14:cfvo type="autoMin"/>
              <x14:cfvo type="autoMax"/>
              <x14:borderColor rgb="FF638EC6"/>
              <x14:negativeFillColor rgb="FFFF0000"/>
              <x14:negativeBorderColor rgb="FFFF0000"/>
              <x14:axisColor rgb="FF000000"/>
            </x14:dataBar>
          </x14:cfRule>
          <xm:sqref>AG3:AG316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'drop down menius'!$D$2:$D$8</xm:f>
          </x14:formula1>
          <xm:sqref>T3:T315</xm:sqref>
        </x14:dataValidation>
        <x14:dataValidation type="list" allowBlank="1" showInputMessage="1" showErrorMessage="1">
          <x14:formula1>
            <xm:f>'drop down menius'!$G$2:$G$40</xm:f>
          </x14:formula1>
          <xm:sqref>S3:S315</xm:sqref>
        </x14:dataValidation>
        <x14:dataValidation type="list" allowBlank="1" showInputMessage="1" showErrorMessage="1">
          <x14:formula1>
            <xm:f>'drop down menius'!$N$2:$N$5</xm:f>
          </x14:formula1>
          <xm:sqref>M3:P315 AI3:AO316</xm:sqref>
        </x14:dataValidation>
        <x14:dataValidation type="list" allowBlank="1" showInputMessage="1" showErrorMessage="1">
          <x14:formula1>
            <xm:f>'drop down menius'!$L$2:$L$15</xm:f>
          </x14:formula1>
          <xm:sqref>AH3:AH315</xm:sqref>
        </x14:dataValidation>
        <x14:dataValidation type="list" allowBlank="1" showInputMessage="1" showErrorMessage="1">
          <x14:formula1>
            <xm:f>'drop down menius'!$J$22:$J$23</xm:f>
          </x14:formula1>
          <xm:sqref>AY3:AY317</xm:sqref>
        </x14:dataValidation>
        <x14:dataValidation type="list" allowBlank="1" showInputMessage="1" showErrorMessage="1">
          <x14:formula1>
            <xm:f>'drop down menius'!$B$2:$B$3</xm:f>
          </x14:formula1>
          <xm:sqref>U3:U315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V1261"/>
  <sheetViews>
    <sheetView view="pageBreakPreview" zoomScale="85" zoomScaleSheetLayoutView="85" workbookViewId="0">
      <selection activeCell="E7" sqref="E7"/>
    </sheetView>
  </sheetViews>
  <sheetFormatPr defaultColWidth="9.140625" defaultRowHeight="15"/>
  <cols>
    <col min="1" max="3" width="7.5703125" style="3" customWidth="1"/>
    <col min="4" max="4" width="11.28515625" style="4" customWidth="1"/>
    <col min="5" max="5" width="41" style="3" customWidth="1"/>
    <col min="6" max="6" width="19.28515625" style="5" customWidth="1"/>
    <col min="7" max="7" width="18.28515625" style="5" customWidth="1"/>
    <col min="8" max="8" width="27.140625" style="44" customWidth="1"/>
    <col min="9" max="9" width="19.140625" style="21" customWidth="1"/>
    <col min="10" max="10" width="19.140625" style="41" customWidth="1"/>
    <col min="11" max="11" width="18.85546875" style="42" customWidth="1"/>
    <col min="12" max="12" width="19.5703125" style="43" customWidth="1"/>
    <col min="13" max="13" width="18.140625" style="1" hidden="1" customWidth="1"/>
    <col min="14" max="14" width="14.28515625" style="3" bestFit="1" customWidth="1"/>
    <col min="15" max="15" width="11.7109375" style="3" bestFit="1" customWidth="1"/>
    <col min="16" max="16384" width="9.140625" style="3"/>
  </cols>
  <sheetData>
    <row r="1" spans="1:22">
      <c r="F1" s="5" t="s">
        <v>1326</v>
      </c>
    </row>
    <row r="3" spans="1:22" ht="16.5" customHeight="1">
      <c r="A3" s="503" t="s">
        <v>0</v>
      </c>
      <c r="B3" s="279"/>
      <c r="C3" s="279"/>
      <c r="D3" s="505" t="s">
        <v>1</v>
      </c>
      <c r="E3" s="505" t="s">
        <v>2</v>
      </c>
      <c r="F3" s="507" t="s">
        <v>228</v>
      </c>
      <c r="G3" s="126"/>
      <c r="H3" s="505" t="s">
        <v>179</v>
      </c>
      <c r="I3" s="509" t="s">
        <v>3</v>
      </c>
      <c r="J3" s="499" t="s">
        <v>181</v>
      </c>
      <c r="K3" s="501" t="s">
        <v>182</v>
      </c>
      <c r="L3" s="499" t="s">
        <v>183</v>
      </c>
      <c r="M3" s="6"/>
    </row>
    <row r="4" spans="1:22" ht="33" customHeight="1">
      <c r="A4" s="504"/>
      <c r="B4" s="280"/>
      <c r="C4" s="280"/>
      <c r="D4" s="506"/>
      <c r="E4" s="506"/>
      <c r="F4" s="508"/>
      <c r="G4" s="127" t="s">
        <v>180</v>
      </c>
      <c r="H4" s="506"/>
      <c r="I4" s="510"/>
      <c r="J4" s="500"/>
      <c r="K4" s="502"/>
      <c r="L4" s="500"/>
      <c r="M4" s="6"/>
    </row>
    <row r="5" spans="1:22" s="133" customFormat="1" ht="16.5" customHeight="1">
      <c r="A5" s="192">
        <v>1</v>
      </c>
      <c r="B5" s="281"/>
      <c r="C5" s="281"/>
      <c r="D5" s="193">
        <v>2</v>
      </c>
      <c r="E5" s="193">
        <v>3</v>
      </c>
      <c r="F5" s="194">
        <v>4</v>
      </c>
      <c r="G5" s="195"/>
      <c r="H5" s="193"/>
      <c r="I5" s="196">
        <v>8</v>
      </c>
      <c r="J5" s="197">
        <v>9</v>
      </c>
      <c r="K5" s="197">
        <v>10</v>
      </c>
      <c r="L5" s="198">
        <v>11</v>
      </c>
      <c r="M5" s="199"/>
      <c r="N5" s="200"/>
      <c r="O5" s="200"/>
      <c r="P5" s="200"/>
      <c r="Q5" s="200"/>
      <c r="R5" s="200"/>
      <c r="S5" s="200"/>
      <c r="T5" s="200"/>
      <c r="U5" s="200"/>
      <c r="V5" s="200"/>
    </row>
    <row r="6" spans="1:22" s="139" customFormat="1" ht="16.5" customHeight="1">
      <c r="A6" s="253"/>
      <c r="B6" s="254"/>
      <c r="C6" s="254"/>
      <c r="D6" s="254" t="s">
        <v>1188</v>
      </c>
      <c r="E6" s="255" t="s">
        <v>1189</v>
      </c>
      <c r="F6" s="256"/>
      <c r="G6" s="257"/>
      <c r="H6" s="255"/>
      <c r="I6" s="258"/>
      <c r="J6" s="259"/>
      <c r="K6" s="260"/>
      <c r="L6" s="261"/>
      <c r="M6" s="262"/>
      <c r="N6" s="263"/>
      <c r="O6" s="263"/>
      <c r="P6" s="263"/>
      <c r="Q6" s="263"/>
      <c r="R6" s="263"/>
      <c r="S6" s="263"/>
      <c r="T6" s="263"/>
      <c r="U6" s="263"/>
      <c r="V6" s="263"/>
    </row>
    <row r="7" spans="1:22" s="4" customFormat="1" ht="33.75" customHeight="1">
      <c r="A7" s="160">
        <v>1</v>
      </c>
      <c r="B7" s="282">
        <v>2013</v>
      </c>
      <c r="C7" s="282">
        <v>2015</v>
      </c>
      <c r="E7" s="13" t="s">
        <v>186</v>
      </c>
      <c r="F7" s="12" t="s">
        <v>4</v>
      </c>
      <c r="G7" s="14">
        <f>H7*15/100</f>
        <v>332511.59999999998</v>
      </c>
      <c r="H7" s="14">
        <v>2216744</v>
      </c>
      <c r="I7" s="201">
        <f>I8+I9+I10</f>
        <v>1961163</v>
      </c>
      <c r="J7" s="202">
        <f>J8+J9+J10</f>
        <v>1959753.72</v>
      </c>
      <c r="K7" s="9">
        <f>I7-J7</f>
        <v>1409.2800000000279</v>
      </c>
      <c r="L7" s="191">
        <f>H7-I7</f>
        <v>255581</v>
      </c>
      <c r="M7" s="237"/>
      <c r="N7" s="162"/>
      <c r="O7" s="162"/>
      <c r="P7" s="162"/>
      <c r="Q7" s="162"/>
      <c r="R7" s="162"/>
      <c r="S7" s="162"/>
      <c r="T7" s="162"/>
      <c r="U7" s="162"/>
      <c r="V7" s="162"/>
    </row>
    <row r="8" spans="1:22" s="48" customFormat="1" ht="27.75" customHeight="1">
      <c r="A8" s="35"/>
      <c r="B8" s="283"/>
      <c r="C8" s="283"/>
      <c r="D8" s="19" t="s">
        <v>184</v>
      </c>
      <c r="E8" s="17" t="s">
        <v>176</v>
      </c>
      <c r="F8" s="168"/>
      <c r="G8" s="168"/>
      <c r="H8" s="203"/>
      <c r="I8" s="172">
        <v>500000</v>
      </c>
      <c r="J8" s="204">
        <v>500000</v>
      </c>
      <c r="K8" s="9">
        <f t="shared" ref="K8:K71" si="0">I8-J8</f>
        <v>0</v>
      </c>
      <c r="L8" s="190"/>
      <c r="M8" s="7"/>
      <c r="N8" s="159"/>
      <c r="O8" s="159"/>
      <c r="P8" s="159"/>
      <c r="Q8" s="159"/>
      <c r="R8" s="159"/>
      <c r="S8" s="159"/>
      <c r="T8" s="159"/>
      <c r="U8" s="159"/>
      <c r="V8" s="159"/>
    </row>
    <row r="9" spans="1:22" s="48" customFormat="1" ht="30.75" customHeight="1">
      <c r="A9" s="35"/>
      <c r="B9" s="283"/>
      <c r="C9" s="283"/>
      <c r="D9" s="19" t="s">
        <v>185</v>
      </c>
      <c r="E9" s="17" t="s">
        <v>177</v>
      </c>
      <c r="F9" s="168"/>
      <c r="G9" s="168"/>
      <c r="H9" s="18"/>
      <c r="I9" s="172">
        <v>500000</v>
      </c>
      <c r="J9" s="204">
        <v>500000</v>
      </c>
      <c r="K9" s="9">
        <f t="shared" si="0"/>
        <v>0</v>
      </c>
      <c r="L9" s="190"/>
      <c r="M9" s="7"/>
      <c r="N9" s="159"/>
      <c r="O9" s="159"/>
      <c r="P9" s="159"/>
      <c r="Q9" s="159"/>
      <c r="R9" s="159"/>
      <c r="S9" s="159"/>
      <c r="T9" s="159"/>
      <c r="U9" s="159"/>
      <c r="V9" s="159"/>
    </row>
    <row r="10" spans="1:22" s="48" customFormat="1" ht="35.25" customHeight="1">
      <c r="A10" s="35"/>
      <c r="B10" s="283"/>
      <c r="C10" s="283"/>
      <c r="D10" s="19" t="s">
        <v>37</v>
      </c>
      <c r="E10" s="17" t="s">
        <v>178</v>
      </c>
      <c r="F10" s="168"/>
      <c r="G10" s="168"/>
      <c r="H10" s="18"/>
      <c r="I10" s="172">
        <v>961163</v>
      </c>
      <c r="J10" s="204">
        <v>959753.72</v>
      </c>
      <c r="K10" s="9">
        <f t="shared" si="0"/>
        <v>1409.2800000000279</v>
      </c>
      <c r="L10" s="190"/>
      <c r="M10" s="7"/>
      <c r="N10" s="159"/>
      <c r="O10" s="159"/>
      <c r="P10" s="159"/>
      <c r="Q10" s="159"/>
      <c r="R10" s="159"/>
      <c r="S10" s="159"/>
      <c r="T10" s="159"/>
      <c r="U10" s="159"/>
      <c r="V10" s="159"/>
    </row>
    <row r="11" spans="1:22" ht="17.25" customHeight="1">
      <c r="A11" s="35"/>
      <c r="B11" s="283"/>
      <c r="C11" s="283"/>
      <c r="D11" s="11"/>
      <c r="E11" s="17"/>
      <c r="F11" s="14"/>
      <c r="G11" s="14"/>
      <c r="H11" s="18"/>
      <c r="I11" s="152"/>
      <c r="J11" s="205"/>
      <c r="K11" s="9">
        <f t="shared" si="0"/>
        <v>0</v>
      </c>
      <c r="L11" s="191"/>
      <c r="M11" s="7"/>
      <c r="N11" s="2"/>
      <c r="O11" s="2"/>
      <c r="P11" s="2"/>
      <c r="Q11" s="2"/>
      <c r="R11" s="2"/>
      <c r="S11" s="2"/>
      <c r="T11" s="2"/>
      <c r="U11" s="2"/>
      <c r="V11" s="2"/>
    </row>
    <row r="12" spans="1:22" s="4" customFormat="1" ht="31.5" customHeight="1">
      <c r="A12" s="160">
        <v>2</v>
      </c>
      <c r="B12" s="282">
        <v>2013</v>
      </c>
      <c r="C12" s="282">
        <v>2015</v>
      </c>
      <c r="E12" s="12" t="s">
        <v>191</v>
      </c>
      <c r="F12" s="12" t="s">
        <v>5</v>
      </c>
      <c r="G12" s="14">
        <f>H12*15/100</f>
        <v>615488.4</v>
      </c>
      <c r="H12" s="45">
        <v>4103256</v>
      </c>
      <c r="I12" s="201">
        <f>I13+I14+I15+I16</f>
        <v>2828116</v>
      </c>
      <c r="J12" s="202">
        <f>J13+J14+J15+J16</f>
        <v>2496087</v>
      </c>
      <c r="K12" s="9">
        <f t="shared" si="0"/>
        <v>332029</v>
      </c>
      <c r="L12" s="191">
        <f>H12-I12</f>
        <v>1275140</v>
      </c>
      <c r="M12" s="237"/>
      <c r="N12" s="162"/>
      <c r="O12" s="162"/>
      <c r="P12" s="162"/>
      <c r="Q12" s="162"/>
      <c r="R12" s="162"/>
      <c r="S12" s="162"/>
      <c r="T12" s="162"/>
      <c r="U12" s="162"/>
      <c r="V12" s="162"/>
    </row>
    <row r="13" spans="1:22" s="48" customFormat="1" ht="25.5" customHeight="1">
      <c r="A13" s="35"/>
      <c r="B13" s="283"/>
      <c r="C13" s="283"/>
      <c r="D13" s="19" t="s">
        <v>188</v>
      </c>
      <c r="E13" s="19" t="s">
        <v>176</v>
      </c>
      <c r="F13" s="168"/>
      <c r="G13" s="168"/>
      <c r="H13" s="18"/>
      <c r="I13" s="172">
        <v>500000</v>
      </c>
      <c r="J13" s="204">
        <v>500000</v>
      </c>
      <c r="K13" s="9">
        <f t="shared" si="0"/>
        <v>0</v>
      </c>
      <c r="L13" s="190"/>
      <c r="M13" s="7"/>
      <c r="N13" s="159"/>
      <c r="O13" s="159"/>
      <c r="P13" s="159"/>
      <c r="Q13" s="159"/>
      <c r="R13" s="159"/>
      <c r="S13" s="159"/>
      <c r="T13" s="159"/>
      <c r="U13" s="159"/>
      <c r="V13" s="159"/>
    </row>
    <row r="14" spans="1:22" s="48" customFormat="1" ht="24" customHeight="1">
      <c r="A14" s="35"/>
      <c r="B14" s="283"/>
      <c r="C14" s="283"/>
      <c r="D14" s="19" t="s">
        <v>189</v>
      </c>
      <c r="E14" s="19" t="s">
        <v>177</v>
      </c>
      <c r="F14" s="168"/>
      <c r="G14" s="168"/>
      <c r="H14" s="18"/>
      <c r="I14" s="172">
        <v>500000</v>
      </c>
      <c r="J14" s="204">
        <v>500000</v>
      </c>
      <c r="K14" s="9">
        <f t="shared" si="0"/>
        <v>0</v>
      </c>
      <c r="L14" s="190"/>
      <c r="M14" s="7"/>
      <c r="N14" s="159"/>
      <c r="O14" s="159"/>
      <c r="P14" s="159"/>
      <c r="Q14" s="159"/>
      <c r="R14" s="159"/>
      <c r="S14" s="159"/>
      <c r="T14" s="159"/>
      <c r="U14" s="159"/>
      <c r="V14" s="159"/>
    </row>
    <row r="15" spans="1:22" s="48" customFormat="1" ht="22.5" customHeight="1">
      <c r="A15" s="35"/>
      <c r="B15" s="283"/>
      <c r="C15" s="283"/>
      <c r="D15" s="19" t="s">
        <v>190</v>
      </c>
      <c r="E15" s="19" t="s">
        <v>178</v>
      </c>
      <c r="F15" s="168"/>
      <c r="G15" s="168"/>
      <c r="H15" s="18"/>
      <c r="I15" s="172">
        <v>500000</v>
      </c>
      <c r="J15" s="204">
        <v>500000</v>
      </c>
      <c r="K15" s="9">
        <f t="shared" si="0"/>
        <v>0</v>
      </c>
      <c r="L15" s="190"/>
      <c r="M15" s="7"/>
      <c r="N15" s="159"/>
      <c r="O15" s="159"/>
      <c r="P15" s="159"/>
      <c r="Q15" s="159"/>
      <c r="R15" s="159"/>
      <c r="S15" s="159"/>
      <c r="T15" s="159"/>
      <c r="U15" s="159"/>
      <c r="V15" s="159"/>
    </row>
    <row r="16" spans="1:22" s="48" customFormat="1" ht="34.5" customHeight="1">
      <c r="A16" s="35"/>
      <c r="B16" s="283"/>
      <c r="C16" s="283"/>
      <c r="D16" s="19" t="s">
        <v>38</v>
      </c>
      <c r="E16" s="19" t="s">
        <v>187</v>
      </c>
      <c r="F16" s="168"/>
      <c r="G16" s="168"/>
      <c r="H16" s="18"/>
      <c r="I16" s="172">
        <v>1328116</v>
      </c>
      <c r="J16" s="204">
        <v>996087</v>
      </c>
      <c r="K16" s="9">
        <f t="shared" si="0"/>
        <v>332029</v>
      </c>
      <c r="L16" s="190"/>
      <c r="M16" s="7"/>
      <c r="N16" s="159"/>
      <c r="O16" s="159"/>
      <c r="P16" s="159"/>
      <c r="Q16" s="159"/>
      <c r="R16" s="159"/>
      <c r="S16" s="159"/>
      <c r="T16" s="159"/>
      <c r="U16" s="159"/>
      <c r="V16" s="159"/>
    </row>
    <row r="17" spans="1:22" ht="23.25" customHeight="1">
      <c r="A17" s="35"/>
      <c r="B17" s="283"/>
      <c r="C17" s="283"/>
      <c r="D17" s="11"/>
      <c r="E17" s="19"/>
      <c r="F17" s="14"/>
      <c r="G17" s="14"/>
      <c r="H17" s="18"/>
      <c r="I17" s="152"/>
      <c r="J17" s="205"/>
      <c r="K17" s="9">
        <f t="shared" si="0"/>
        <v>0</v>
      </c>
      <c r="L17" s="190"/>
      <c r="M17" s="7"/>
      <c r="N17" s="2"/>
      <c r="O17" s="2"/>
      <c r="P17" s="2"/>
      <c r="Q17" s="2"/>
      <c r="R17" s="2"/>
      <c r="S17" s="2"/>
      <c r="T17" s="2"/>
      <c r="U17" s="2"/>
      <c r="V17" s="2"/>
    </row>
    <row r="18" spans="1:22" s="4" customFormat="1" ht="54" customHeight="1">
      <c r="A18" s="160">
        <v>3</v>
      </c>
      <c r="B18" s="160">
        <v>2013</v>
      </c>
      <c r="C18" s="160">
        <v>2015</v>
      </c>
      <c r="D18" s="40"/>
      <c r="E18" s="12" t="s">
        <v>192</v>
      </c>
      <c r="F18" s="12" t="s">
        <v>6</v>
      </c>
      <c r="G18" s="14">
        <f>H18*15/100</f>
        <v>333828.45</v>
      </c>
      <c r="H18" s="14">
        <v>2225523</v>
      </c>
      <c r="I18" s="186">
        <f>I19+I20</f>
        <v>1928866</v>
      </c>
      <c r="J18" s="9">
        <f>J19+J20</f>
        <v>1247869.5899999999</v>
      </c>
      <c r="K18" s="9">
        <f t="shared" si="0"/>
        <v>680996.41000000015</v>
      </c>
      <c r="L18" s="191">
        <f>H18-I18</f>
        <v>296657</v>
      </c>
      <c r="M18" s="237"/>
      <c r="N18" s="162"/>
      <c r="O18" s="162"/>
      <c r="P18" s="162"/>
      <c r="Q18" s="162"/>
      <c r="R18" s="162"/>
      <c r="S18" s="162"/>
      <c r="T18" s="162"/>
      <c r="U18" s="162"/>
      <c r="V18" s="162"/>
    </row>
    <row r="19" spans="1:22" s="48" customFormat="1" ht="29.25" customHeight="1">
      <c r="A19" s="35"/>
      <c r="B19" s="283"/>
      <c r="C19" s="283"/>
      <c r="D19" s="19" t="s">
        <v>194</v>
      </c>
      <c r="E19" s="19" t="s">
        <v>176</v>
      </c>
      <c r="F19" s="168"/>
      <c r="G19" s="168"/>
      <c r="H19" s="203"/>
      <c r="I19" s="172">
        <v>800000</v>
      </c>
      <c r="J19" s="204">
        <v>675515</v>
      </c>
      <c r="K19" s="9">
        <f t="shared" si="0"/>
        <v>124485</v>
      </c>
      <c r="L19" s="190"/>
      <c r="M19" s="7"/>
      <c r="N19" s="159"/>
      <c r="O19" s="159"/>
      <c r="P19" s="159"/>
      <c r="Q19" s="159"/>
      <c r="R19" s="159"/>
      <c r="S19" s="159"/>
      <c r="T19" s="159"/>
      <c r="U19" s="159"/>
      <c r="V19" s="159"/>
    </row>
    <row r="20" spans="1:22" s="48" customFormat="1" ht="40.5" customHeight="1">
      <c r="A20" s="35"/>
      <c r="B20" s="283"/>
      <c r="C20" s="283"/>
      <c r="D20" s="19" t="s">
        <v>39</v>
      </c>
      <c r="E20" s="19" t="s">
        <v>177</v>
      </c>
      <c r="F20" s="168"/>
      <c r="G20" s="168"/>
      <c r="H20" s="18"/>
      <c r="I20" s="172">
        <v>1128866</v>
      </c>
      <c r="J20" s="204">
        <v>572354.59</v>
      </c>
      <c r="K20" s="9">
        <f t="shared" si="0"/>
        <v>556511.41</v>
      </c>
      <c r="L20" s="190"/>
      <c r="M20" s="7"/>
      <c r="N20" s="159"/>
      <c r="O20" s="159"/>
      <c r="P20" s="159"/>
      <c r="Q20" s="159"/>
      <c r="R20" s="159"/>
      <c r="S20" s="159"/>
      <c r="T20" s="159"/>
      <c r="U20" s="159"/>
      <c r="V20" s="159"/>
    </row>
    <row r="21" spans="1:22" s="4" customFormat="1" ht="28.5" customHeight="1">
      <c r="A21" s="160">
        <v>4</v>
      </c>
      <c r="B21" s="282">
        <v>2013</v>
      </c>
      <c r="C21" s="282">
        <v>2015</v>
      </c>
      <c r="E21" s="11" t="s">
        <v>201</v>
      </c>
      <c r="F21" s="12" t="s">
        <v>7</v>
      </c>
      <c r="G21" s="14">
        <f>H21*15/100</f>
        <v>462689.25</v>
      </c>
      <c r="H21" s="14">
        <v>3084595</v>
      </c>
      <c r="I21" s="206">
        <f>I22+I23</f>
        <v>1500000</v>
      </c>
      <c r="J21" s="202">
        <f>J22+J23</f>
        <v>1000000</v>
      </c>
      <c r="K21" s="9">
        <f t="shared" si="0"/>
        <v>500000</v>
      </c>
      <c r="L21" s="191">
        <f>H21-I21</f>
        <v>1584595</v>
      </c>
      <c r="M21" s="237"/>
      <c r="N21" s="162"/>
      <c r="O21" s="162"/>
      <c r="P21" s="162"/>
      <c r="Q21" s="162"/>
      <c r="R21" s="162"/>
      <c r="S21" s="162"/>
      <c r="T21" s="162"/>
      <c r="U21" s="162"/>
      <c r="V21" s="162"/>
    </row>
    <row r="22" spans="1:22" s="48" customFormat="1" ht="39" customHeight="1">
      <c r="A22" s="35"/>
      <c r="B22" s="283"/>
      <c r="C22" s="283"/>
      <c r="D22" s="19" t="s">
        <v>193</v>
      </c>
      <c r="E22" s="19" t="s">
        <v>176</v>
      </c>
      <c r="F22" s="168"/>
      <c r="G22" s="168"/>
      <c r="H22" s="203"/>
      <c r="I22" s="150">
        <v>500000</v>
      </c>
      <c r="J22" s="204">
        <v>500000</v>
      </c>
      <c r="K22" s="9">
        <f t="shared" si="0"/>
        <v>0</v>
      </c>
      <c r="L22" s="190"/>
      <c r="M22" s="7"/>
      <c r="N22" s="159"/>
      <c r="O22" s="159"/>
      <c r="P22" s="159"/>
      <c r="Q22" s="159"/>
      <c r="R22" s="159"/>
      <c r="S22" s="159"/>
      <c r="T22" s="159"/>
      <c r="U22" s="159"/>
      <c r="V22" s="159"/>
    </row>
    <row r="23" spans="1:22" s="48" customFormat="1" ht="39" customHeight="1">
      <c r="A23" s="35"/>
      <c r="B23" s="283"/>
      <c r="C23" s="283"/>
      <c r="D23" s="19" t="s">
        <v>40</v>
      </c>
      <c r="E23" s="19" t="s">
        <v>177</v>
      </c>
      <c r="F23" s="168"/>
      <c r="G23" s="168"/>
      <c r="H23" s="18"/>
      <c r="I23" s="150">
        <v>1000000</v>
      </c>
      <c r="J23" s="204">
        <v>500000</v>
      </c>
      <c r="K23" s="9">
        <f t="shared" si="0"/>
        <v>500000</v>
      </c>
      <c r="L23" s="190"/>
      <c r="M23" s="7"/>
      <c r="N23" s="159"/>
      <c r="O23" s="159"/>
      <c r="P23" s="159"/>
      <c r="Q23" s="159"/>
      <c r="R23" s="159"/>
      <c r="S23" s="159"/>
      <c r="T23" s="159"/>
      <c r="U23" s="159"/>
      <c r="V23" s="159"/>
    </row>
    <row r="24" spans="1:22" s="4" customFormat="1" ht="36" customHeight="1">
      <c r="A24" s="160">
        <v>5</v>
      </c>
      <c r="B24" s="282">
        <v>2013</v>
      </c>
      <c r="C24" s="282">
        <v>2015</v>
      </c>
      <c r="E24" s="12" t="s">
        <v>286</v>
      </c>
      <c r="F24" s="12" t="s">
        <v>8</v>
      </c>
      <c r="G24" s="14">
        <f>H24*15/100</f>
        <v>592453.5</v>
      </c>
      <c r="H24" s="14">
        <v>3949690</v>
      </c>
      <c r="I24" s="201">
        <f>I25+I26+I27</f>
        <v>3466961</v>
      </c>
      <c r="J24" s="207">
        <f>J25+J26+J27</f>
        <v>2644286.16</v>
      </c>
      <c r="K24" s="9">
        <f t="shared" si="0"/>
        <v>822674.83999999985</v>
      </c>
      <c r="L24" s="191">
        <f>H24-I24</f>
        <v>482729</v>
      </c>
      <c r="M24" s="237"/>
      <c r="N24" s="162"/>
      <c r="O24" s="162"/>
      <c r="P24" s="162"/>
      <c r="Q24" s="162"/>
      <c r="R24" s="162"/>
      <c r="S24" s="162"/>
      <c r="T24" s="162"/>
      <c r="U24" s="162"/>
      <c r="V24" s="162"/>
    </row>
    <row r="25" spans="1:22" s="48" customFormat="1" ht="27" customHeight="1">
      <c r="A25" s="35"/>
      <c r="B25" s="35"/>
      <c r="C25" s="35"/>
      <c r="D25" s="18" t="s">
        <v>195</v>
      </c>
      <c r="E25" s="18" t="s">
        <v>176</v>
      </c>
      <c r="F25" s="168"/>
      <c r="G25" s="168"/>
      <c r="H25" s="203"/>
      <c r="I25" s="172">
        <v>500000</v>
      </c>
      <c r="J25" s="208">
        <v>500000</v>
      </c>
      <c r="K25" s="9">
        <f t="shared" si="0"/>
        <v>0</v>
      </c>
      <c r="L25" s="190"/>
      <c r="M25" s="7"/>
      <c r="N25" s="159"/>
      <c r="O25" s="159"/>
      <c r="P25" s="159"/>
      <c r="Q25" s="159"/>
      <c r="R25" s="159"/>
      <c r="S25" s="159"/>
      <c r="T25" s="159"/>
      <c r="U25" s="159"/>
      <c r="V25" s="159"/>
    </row>
    <row r="26" spans="1:22" s="48" customFormat="1" ht="30.75" customHeight="1">
      <c r="A26" s="35"/>
      <c r="B26" s="35"/>
      <c r="C26" s="35"/>
      <c r="D26" s="18" t="s">
        <v>196</v>
      </c>
      <c r="E26" s="18" t="s">
        <v>177</v>
      </c>
      <c r="F26" s="168"/>
      <c r="G26" s="168"/>
      <c r="H26" s="18"/>
      <c r="I26" s="172">
        <v>2428652</v>
      </c>
      <c r="J26" s="208">
        <v>2144286.16</v>
      </c>
      <c r="K26" s="9">
        <f t="shared" si="0"/>
        <v>284365.83999999985</v>
      </c>
      <c r="L26" s="190"/>
      <c r="M26" s="7"/>
      <c r="N26" s="159"/>
      <c r="O26" s="159"/>
      <c r="P26" s="159"/>
      <c r="Q26" s="159"/>
      <c r="R26" s="159"/>
      <c r="S26" s="159"/>
      <c r="T26" s="159"/>
      <c r="U26" s="159"/>
      <c r="V26" s="159"/>
    </row>
    <row r="27" spans="1:22" s="48" customFormat="1" ht="36" customHeight="1">
      <c r="A27" s="35"/>
      <c r="B27" s="35"/>
      <c r="C27" s="35"/>
      <c r="D27" s="18" t="s">
        <v>41</v>
      </c>
      <c r="E27" s="18" t="s">
        <v>178</v>
      </c>
      <c r="F27" s="168"/>
      <c r="G27" s="168"/>
      <c r="H27" s="18"/>
      <c r="I27" s="172">
        <v>538309</v>
      </c>
      <c r="J27" s="208">
        <v>0</v>
      </c>
      <c r="K27" s="9">
        <f t="shared" si="0"/>
        <v>538309</v>
      </c>
      <c r="L27" s="190"/>
      <c r="M27" s="7"/>
      <c r="N27" s="159"/>
      <c r="O27" s="159"/>
      <c r="P27" s="159"/>
      <c r="Q27" s="159"/>
      <c r="R27" s="159"/>
      <c r="S27" s="159"/>
      <c r="T27" s="159"/>
      <c r="U27" s="159"/>
      <c r="V27" s="159"/>
    </row>
    <row r="28" spans="1:22" ht="19.5" customHeight="1">
      <c r="A28" s="35"/>
      <c r="B28" s="35"/>
      <c r="C28" s="35"/>
      <c r="D28" s="12"/>
      <c r="E28" s="18"/>
      <c r="F28" s="14"/>
      <c r="G28" s="14"/>
      <c r="H28" s="18"/>
      <c r="I28" s="152"/>
      <c r="J28" s="205"/>
      <c r="K28" s="9">
        <f t="shared" si="0"/>
        <v>0</v>
      </c>
      <c r="L28" s="190"/>
      <c r="M28" s="7"/>
      <c r="N28" s="2"/>
      <c r="O28" s="2"/>
      <c r="P28" s="2"/>
      <c r="Q28" s="2"/>
      <c r="R28" s="2"/>
      <c r="S28" s="2"/>
      <c r="T28" s="2"/>
      <c r="U28" s="2"/>
      <c r="V28" s="2"/>
    </row>
    <row r="29" spans="1:22" s="4" customFormat="1" ht="32.25" customHeight="1">
      <c r="A29" s="160">
        <v>6</v>
      </c>
      <c r="B29" s="282">
        <v>2013</v>
      </c>
      <c r="C29" s="282">
        <v>2015</v>
      </c>
      <c r="E29" s="13" t="s">
        <v>200</v>
      </c>
      <c r="F29" s="13" t="s">
        <v>9</v>
      </c>
      <c r="G29" s="10">
        <f>H29*15/100</f>
        <v>413515.8</v>
      </c>
      <c r="H29" s="10">
        <v>2756772</v>
      </c>
      <c r="I29" s="49">
        <f>I30+I31+I32+I33</f>
        <v>2532366</v>
      </c>
      <c r="J29" s="209">
        <f>J30+J31+J32+J33</f>
        <v>2302241.25</v>
      </c>
      <c r="K29" s="9">
        <f t="shared" si="0"/>
        <v>230124.75</v>
      </c>
      <c r="L29" s="191">
        <f>H29-I29</f>
        <v>224406</v>
      </c>
      <c r="M29" s="237"/>
      <c r="N29" s="162"/>
      <c r="O29" s="162"/>
      <c r="P29" s="162"/>
      <c r="Q29" s="162"/>
      <c r="R29" s="162"/>
      <c r="S29" s="162"/>
      <c r="T29" s="162"/>
      <c r="U29" s="162"/>
      <c r="V29" s="162"/>
    </row>
    <row r="30" spans="1:22" s="48" customFormat="1" ht="32.25" customHeight="1">
      <c r="A30" s="35"/>
      <c r="B30" s="35"/>
      <c r="C30" s="35"/>
      <c r="D30" s="18" t="s">
        <v>197</v>
      </c>
      <c r="E30" s="17" t="s">
        <v>176</v>
      </c>
      <c r="F30" s="144"/>
      <c r="G30" s="144"/>
      <c r="H30" s="203"/>
      <c r="I30" s="163">
        <v>500000</v>
      </c>
      <c r="J30" s="204">
        <v>500000</v>
      </c>
      <c r="K30" s="9">
        <f t="shared" si="0"/>
        <v>0</v>
      </c>
      <c r="L30" s="190"/>
      <c r="M30" s="7"/>
      <c r="N30" s="159"/>
      <c r="O30" s="159"/>
      <c r="P30" s="159"/>
      <c r="Q30" s="159"/>
      <c r="R30" s="159"/>
      <c r="S30" s="159"/>
      <c r="T30" s="159"/>
      <c r="U30" s="159"/>
      <c r="V30" s="159"/>
    </row>
    <row r="31" spans="1:22" s="48" customFormat="1" ht="33" customHeight="1">
      <c r="A31" s="35"/>
      <c r="B31" s="35"/>
      <c r="C31" s="35"/>
      <c r="D31" s="18" t="s">
        <v>198</v>
      </c>
      <c r="E31" s="17" t="s">
        <v>177</v>
      </c>
      <c r="F31" s="144"/>
      <c r="G31" s="144"/>
      <c r="H31" s="17"/>
      <c r="I31" s="163">
        <v>500000</v>
      </c>
      <c r="J31" s="204">
        <v>500000</v>
      </c>
      <c r="K31" s="9">
        <f t="shared" si="0"/>
        <v>0</v>
      </c>
      <c r="L31" s="190"/>
      <c r="M31" s="7"/>
      <c r="N31" s="159"/>
      <c r="O31" s="159"/>
      <c r="P31" s="159"/>
      <c r="Q31" s="159"/>
      <c r="R31" s="159"/>
      <c r="S31" s="159"/>
      <c r="T31" s="159"/>
      <c r="U31" s="159"/>
      <c r="V31" s="159"/>
    </row>
    <row r="32" spans="1:22" s="48" customFormat="1" ht="34.5" customHeight="1">
      <c r="A32" s="35"/>
      <c r="B32" s="35"/>
      <c r="C32" s="35"/>
      <c r="D32" s="18" t="s">
        <v>42</v>
      </c>
      <c r="E32" s="17" t="s">
        <v>178</v>
      </c>
      <c r="F32" s="144"/>
      <c r="G32" s="144"/>
      <c r="H32" s="17"/>
      <c r="I32" s="163">
        <v>700000</v>
      </c>
      <c r="J32" s="204">
        <v>700000</v>
      </c>
      <c r="K32" s="9">
        <f t="shared" si="0"/>
        <v>0</v>
      </c>
      <c r="L32" s="190"/>
      <c r="M32" s="7"/>
      <c r="N32" s="159"/>
      <c r="O32" s="159"/>
      <c r="P32" s="159"/>
      <c r="Q32" s="159"/>
      <c r="R32" s="159"/>
      <c r="S32" s="159"/>
      <c r="T32" s="159"/>
      <c r="U32" s="159"/>
      <c r="V32" s="159"/>
    </row>
    <row r="33" spans="1:22" s="48" customFormat="1" ht="27.75" customHeight="1">
      <c r="A33" s="35"/>
      <c r="B33" s="35"/>
      <c r="C33" s="35"/>
      <c r="D33" s="18" t="s">
        <v>199</v>
      </c>
      <c r="E33" s="17" t="s">
        <v>187</v>
      </c>
      <c r="F33" s="144"/>
      <c r="G33" s="144"/>
      <c r="H33" s="17"/>
      <c r="I33" s="163">
        <v>832366</v>
      </c>
      <c r="J33" s="204">
        <v>602241.25</v>
      </c>
      <c r="K33" s="9">
        <f t="shared" si="0"/>
        <v>230124.75</v>
      </c>
      <c r="L33" s="190"/>
      <c r="M33" s="7"/>
      <c r="N33" s="159"/>
      <c r="O33" s="159"/>
      <c r="P33" s="159"/>
      <c r="Q33" s="159"/>
      <c r="R33" s="159"/>
      <c r="S33" s="159"/>
      <c r="T33" s="159"/>
      <c r="U33" s="159"/>
      <c r="V33" s="159"/>
    </row>
    <row r="34" spans="1:22" s="4" customFormat="1" ht="35.25" customHeight="1">
      <c r="A34" s="160">
        <v>7</v>
      </c>
      <c r="B34" s="282">
        <v>2014</v>
      </c>
      <c r="C34" s="282">
        <v>2015</v>
      </c>
      <c r="E34" s="13" t="s">
        <v>287</v>
      </c>
      <c r="F34" s="13" t="s">
        <v>10</v>
      </c>
      <c r="G34" s="10">
        <f>H34*15/100</f>
        <v>224894.1</v>
      </c>
      <c r="H34" s="10">
        <v>1499294</v>
      </c>
      <c r="I34" s="49">
        <f>I35+I36</f>
        <v>1324929</v>
      </c>
      <c r="J34" s="207">
        <f>J35+J36</f>
        <v>1295806.6299999999</v>
      </c>
      <c r="K34" s="9">
        <f t="shared" si="0"/>
        <v>29122.370000000112</v>
      </c>
      <c r="L34" s="191">
        <f>H34-I34</f>
        <v>174365</v>
      </c>
      <c r="M34" s="237"/>
      <c r="N34" s="162"/>
      <c r="O34" s="162"/>
      <c r="P34" s="162"/>
      <c r="Q34" s="162"/>
      <c r="R34" s="162"/>
      <c r="S34" s="162"/>
      <c r="T34" s="162"/>
      <c r="U34" s="162"/>
      <c r="V34" s="162"/>
    </row>
    <row r="35" spans="1:22" s="48" customFormat="1" ht="29.25" customHeight="1">
      <c r="A35" s="35"/>
      <c r="B35" s="35"/>
      <c r="C35" s="35"/>
      <c r="D35" s="17" t="s">
        <v>202</v>
      </c>
      <c r="E35" s="20" t="s">
        <v>176</v>
      </c>
      <c r="F35" s="144"/>
      <c r="G35" s="144"/>
      <c r="H35" s="203"/>
      <c r="I35" s="177">
        <v>500000</v>
      </c>
      <c r="J35" s="208">
        <v>500000</v>
      </c>
      <c r="K35" s="9">
        <f t="shared" si="0"/>
        <v>0</v>
      </c>
      <c r="L35" s="190"/>
      <c r="M35" s="7"/>
      <c r="N35" s="159"/>
      <c r="O35" s="159"/>
      <c r="P35" s="159"/>
      <c r="Q35" s="159"/>
      <c r="R35" s="159"/>
      <c r="S35" s="159"/>
      <c r="T35" s="159"/>
      <c r="U35" s="159"/>
      <c r="V35" s="159"/>
    </row>
    <row r="36" spans="1:22" s="48" customFormat="1" ht="40.5" customHeight="1">
      <c r="A36" s="35"/>
      <c r="B36" s="35"/>
      <c r="C36" s="35"/>
      <c r="D36" s="17" t="s">
        <v>43</v>
      </c>
      <c r="E36" s="20" t="s">
        <v>177</v>
      </c>
      <c r="F36" s="144"/>
      <c r="G36" s="144"/>
      <c r="H36" s="17"/>
      <c r="I36" s="177">
        <v>824929</v>
      </c>
      <c r="J36" s="208">
        <v>795806.63</v>
      </c>
      <c r="K36" s="9">
        <f t="shared" si="0"/>
        <v>29122.369999999995</v>
      </c>
      <c r="L36" s="190"/>
      <c r="M36" s="7"/>
      <c r="N36" s="159"/>
      <c r="O36" s="159"/>
      <c r="P36" s="159"/>
      <c r="Q36" s="159"/>
      <c r="R36" s="159"/>
      <c r="S36" s="159"/>
      <c r="T36" s="159"/>
      <c r="U36" s="159"/>
      <c r="V36" s="159"/>
    </row>
    <row r="37" spans="1:22" s="4" customFormat="1" ht="38.25" customHeight="1">
      <c r="A37" s="160">
        <v>8</v>
      </c>
      <c r="B37" s="282">
        <v>2013</v>
      </c>
      <c r="C37" s="282">
        <v>2015</v>
      </c>
      <c r="E37" s="11" t="s">
        <v>206</v>
      </c>
      <c r="F37" s="12" t="s">
        <v>11</v>
      </c>
      <c r="G37" s="14">
        <f>H37*15/100</f>
        <v>757650.9</v>
      </c>
      <c r="H37" s="14">
        <v>5051006</v>
      </c>
      <c r="I37" s="49">
        <f>I38+I39+I40+I41</f>
        <v>4529312</v>
      </c>
      <c r="J37" s="49">
        <f>J38+J39+J40+J41</f>
        <v>4476230.54</v>
      </c>
      <c r="K37" s="9">
        <f t="shared" si="0"/>
        <v>53081.459999999963</v>
      </c>
      <c r="L37" s="191">
        <f>H37-I37</f>
        <v>521694</v>
      </c>
      <c r="M37" s="237"/>
      <c r="N37" s="162"/>
      <c r="O37" s="162"/>
      <c r="P37" s="162"/>
      <c r="Q37" s="162"/>
      <c r="R37" s="162"/>
      <c r="S37" s="162"/>
      <c r="T37" s="162"/>
      <c r="U37" s="162"/>
      <c r="V37" s="162"/>
    </row>
    <row r="38" spans="1:22" s="48" customFormat="1" ht="31.5" customHeight="1">
      <c r="A38" s="35"/>
      <c r="B38" s="35"/>
      <c r="C38" s="35"/>
      <c r="D38" s="17" t="s">
        <v>203</v>
      </c>
      <c r="E38" s="19" t="s">
        <v>176</v>
      </c>
      <c r="F38" s="168"/>
      <c r="G38" s="168"/>
      <c r="H38" s="203"/>
      <c r="I38" s="172">
        <v>1000000</v>
      </c>
      <c r="J38" s="164">
        <v>999933.52</v>
      </c>
      <c r="K38" s="9">
        <f t="shared" si="0"/>
        <v>66.479999999981374</v>
      </c>
      <c r="L38" s="190"/>
      <c r="M38" s="7"/>
      <c r="N38" s="159"/>
      <c r="O38" s="159"/>
      <c r="P38" s="159"/>
      <c r="Q38" s="159"/>
      <c r="R38" s="159"/>
      <c r="S38" s="159"/>
      <c r="T38" s="159"/>
      <c r="U38" s="159"/>
      <c r="V38" s="159"/>
    </row>
    <row r="39" spans="1:22" s="48" customFormat="1" ht="29.25" customHeight="1">
      <c r="A39" s="35"/>
      <c r="B39" s="35"/>
      <c r="C39" s="35"/>
      <c r="D39" s="17" t="s">
        <v>204</v>
      </c>
      <c r="E39" s="19" t="s">
        <v>177</v>
      </c>
      <c r="F39" s="168"/>
      <c r="G39" s="168"/>
      <c r="H39" s="18"/>
      <c r="I39" s="172">
        <v>1500000</v>
      </c>
      <c r="J39" s="164">
        <v>1499998.73</v>
      </c>
      <c r="K39" s="9">
        <f t="shared" si="0"/>
        <v>1.2700000000186265</v>
      </c>
      <c r="L39" s="190"/>
      <c r="M39" s="7"/>
      <c r="N39" s="159"/>
      <c r="O39" s="159"/>
      <c r="P39" s="159"/>
      <c r="Q39" s="159"/>
      <c r="R39" s="159"/>
      <c r="S39" s="159"/>
      <c r="T39" s="159"/>
      <c r="U39" s="159"/>
      <c r="V39" s="159"/>
    </row>
    <row r="40" spans="1:22" s="48" customFormat="1" ht="33.75" customHeight="1">
      <c r="A40" s="35"/>
      <c r="B40" s="35"/>
      <c r="C40" s="35"/>
      <c r="D40" s="17" t="s">
        <v>205</v>
      </c>
      <c r="E40" s="19" t="s">
        <v>178</v>
      </c>
      <c r="F40" s="168"/>
      <c r="G40" s="168"/>
      <c r="H40" s="18"/>
      <c r="I40" s="172">
        <v>500000</v>
      </c>
      <c r="J40" s="164">
        <v>499991.83</v>
      </c>
      <c r="K40" s="9">
        <f t="shared" si="0"/>
        <v>8.1699999999837019</v>
      </c>
      <c r="L40" s="190"/>
      <c r="M40" s="7"/>
      <c r="N40" s="159"/>
      <c r="O40" s="159"/>
      <c r="P40" s="159"/>
      <c r="Q40" s="159"/>
      <c r="R40" s="159"/>
      <c r="S40" s="159"/>
      <c r="T40" s="159"/>
      <c r="U40" s="159"/>
      <c r="V40" s="159"/>
    </row>
    <row r="41" spans="1:22" s="48" customFormat="1" ht="35.25" customHeight="1">
      <c r="A41" s="35"/>
      <c r="B41" s="35"/>
      <c r="C41" s="35"/>
      <c r="D41" s="17" t="s">
        <v>44</v>
      </c>
      <c r="E41" s="19" t="s">
        <v>187</v>
      </c>
      <c r="F41" s="168"/>
      <c r="G41" s="168"/>
      <c r="H41" s="18"/>
      <c r="I41" s="172">
        <v>1529312</v>
      </c>
      <c r="J41" s="164">
        <v>1476306.46</v>
      </c>
      <c r="K41" s="9">
        <f t="shared" si="0"/>
        <v>53005.540000000037</v>
      </c>
      <c r="L41" s="190"/>
      <c r="M41" s="7"/>
      <c r="N41" s="159"/>
      <c r="O41" s="159"/>
      <c r="P41" s="159"/>
      <c r="Q41" s="159"/>
      <c r="R41" s="159"/>
      <c r="S41" s="159"/>
      <c r="T41" s="159"/>
      <c r="U41" s="159"/>
      <c r="V41" s="159"/>
    </row>
    <row r="42" spans="1:22" s="4" customFormat="1" ht="35.25" customHeight="1">
      <c r="A42" s="160">
        <v>9</v>
      </c>
      <c r="B42" s="282">
        <v>2013</v>
      </c>
      <c r="C42" s="282">
        <v>2015</v>
      </c>
      <c r="E42" s="12" t="s">
        <v>210</v>
      </c>
      <c r="F42" s="13" t="s">
        <v>12</v>
      </c>
      <c r="G42" s="10">
        <f>H42*15/100</f>
        <v>533270.1</v>
      </c>
      <c r="H42" s="10">
        <v>3555134</v>
      </c>
      <c r="I42" s="49">
        <f>I43+I44+I45+I46</f>
        <v>2407000</v>
      </c>
      <c r="J42" s="49">
        <f>J43+J44+J45+J46</f>
        <v>2113639.7799999998</v>
      </c>
      <c r="K42" s="9">
        <f t="shared" si="0"/>
        <v>293360.2200000002</v>
      </c>
      <c r="L42" s="191">
        <f>H42-I42</f>
        <v>1148134</v>
      </c>
      <c r="M42" s="237"/>
      <c r="N42" s="162"/>
      <c r="O42" s="162"/>
      <c r="P42" s="162"/>
      <c r="Q42" s="162"/>
      <c r="R42" s="162"/>
      <c r="S42" s="162"/>
      <c r="T42" s="162"/>
      <c r="U42" s="162"/>
      <c r="V42" s="162"/>
    </row>
    <row r="43" spans="1:22" s="48" customFormat="1" ht="30.75" customHeight="1">
      <c r="A43" s="35"/>
      <c r="B43" s="35"/>
      <c r="C43" s="35"/>
      <c r="D43" s="17" t="s">
        <v>207</v>
      </c>
      <c r="E43" s="18" t="s">
        <v>176</v>
      </c>
      <c r="F43" s="144"/>
      <c r="G43" s="144"/>
      <c r="H43" s="203"/>
      <c r="I43" s="163">
        <v>500000</v>
      </c>
      <c r="J43" s="164">
        <v>499182.44</v>
      </c>
      <c r="K43" s="9">
        <f t="shared" si="0"/>
        <v>817.55999999999767</v>
      </c>
      <c r="L43" s="190"/>
      <c r="M43" s="7"/>
      <c r="N43" s="159"/>
      <c r="O43" s="159"/>
      <c r="P43" s="159"/>
      <c r="Q43" s="159"/>
      <c r="R43" s="159"/>
      <c r="S43" s="159"/>
      <c r="T43" s="159"/>
      <c r="U43" s="159"/>
      <c r="V43" s="159"/>
    </row>
    <row r="44" spans="1:22" s="48" customFormat="1" ht="31.5" customHeight="1">
      <c r="A44" s="35"/>
      <c r="B44" s="35"/>
      <c r="C44" s="35"/>
      <c r="D44" s="17" t="s">
        <v>208</v>
      </c>
      <c r="E44" s="18" t="s">
        <v>177</v>
      </c>
      <c r="F44" s="144"/>
      <c r="G44" s="144"/>
      <c r="H44" s="17"/>
      <c r="I44" s="163">
        <v>500000</v>
      </c>
      <c r="J44" s="164">
        <v>500000</v>
      </c>
      <c r="K44" s="9">
        <f t="shared" si="0"/>
        <v>0</v>
      </c>
      <c r="L44" s="190"/>
      <c r="M44" s="7"/>
      <c r="N44" s="159"/>
      <c r="O44" s="159"/>
      <c r="P44" s="159"/>
      <c r="Q44" s="159"/>
      <c r="R44" s="159"/>
      <c r="S44" s="159"/>
      <c r="T44" s="159"/>
      <c r="U44" s="159"/>
      <c r="V44" s="159"/>
    </row>
    <row r="45" spans="1:22" s="48" customFormat="1" ht="32.25" customHeight="1">
      <c r="A45" s="35"/>
      <c r="B45" s="35"/>
      <c r="C45" s="35"/>
      <c r="D45" s="17" t="s">
        <v>209</v>
      </c>
      <c r="E45" s="18" t="s">
        <v>178</v>
      </c>
      <c r="F45" s="144"/>
      <c r="G45" s="144"/>
      <c r="H45" s="17"/>
      <c r="I45" s="163">
        <v>500000</v>
      </c>
      <c r="J45" s="164">
        <v>500000</v>
      </c>
      <c r="K45" s="9">
        <f t="shared" si="0"/>
        <v>0</v>
      </c>
      <c r="L45" s="190"/>
      <c r="M45" s="7"/>
      <c r="N45" s="159"/>
      <c r="O45" s="159"/>
      <c r="P45" s="159"/>
      <c r="Q45" s="159"/>
      <c r="R45" s="159"/>
      <c r="S45" s="159"/>
      <c r="T45" s="159"/>
      <c r="U45" s="159"/>
      <c r="V45" s="159"/>
    </row>
    <row r="46" spans="1:22" s="48" customFormat="1" ht="38.25" customHeight="1">
      <c r="A46" s="35"/>
      <c r="B46" s="35"/>
      <c r="C46" s="35"/>
      <c r="D46" s="17" t="s">
        <v>45</v>
      </c>
      <c r="E46" s="18" t="s">
        <v>187</v>
      </c>
      <c r="F46" s="144"/>
      <c r="G46" s="144"/>
      <c r="H46" s="17"/>
      <c r="I46" s="177">
        <v>907000</v>
      </c>
      <c r="J46" s="164">
        <v>614457.34</v>
      </c>
      <c r="K46" s="9">
        <f t="shared" si="0"/>
        <v>292542.66000000003</v>
      </c>
      <c r="L46" s="190"/>
      <c r="M46" s="7"/>
      <c r="N46" s="159"/>
      <c r="O46" s="159"/>
      <c r="P46" s="159"/>
      <c r="Q46" s="159"/>
      <c r="R46" s="159"/>
      <c r="S46" s="159"/>
      <c r="T46" s="159"/>
      <c r="U46" s="159"/>
      <c r="V46" s="159"/>
    </row>
    <row r="47" spans="1:22" s="4" customFormat="1" ht="39" customHeight="1">
      <c r="A47" s="160">
        <v>10</v>
      </c>
      <c r="B47" s="282">
        <v>2014</v>
      </c>
      <c r="C47" s="282">
        <v>2015</v>
      </c>
      <c r="E47" s="13" t="s">
        <v>288</v>
      </c>
      <c r="F47" s="13" t="s">
        <v>13</v>
      </c>
      <c r="G47" s="10">
        <f>H47*15/100</f>
        <v>1889064.45</v>
      </c>
      <c r="H47" s="10">
        <v>12593763</v>
      </c>
      <c r="I47" s="49">
        <f>I48+I49+I50</f>
        <v>4000000</v>
      </c>
      <c r="J47" s="49">
        <f>J48+J49+J50</f>
        <v>3543206.18</v>
      </c>
      <c r="K47" s="9">
        <f t="shared" si="0"/>
        <v>456793.81999999983</v>
      </c>
      <c r="L47" s="191">
        <f>H47-I47</f>
        <v>8593763</v>
      </c>
      <c r="M47" s="237"/>
      <c r="N47" s="162"/>
      <c r="O47" s="162"/>
      <c r="P47" s="162"/>
      <c r="Q47" s="162"/>
      <c r="R47" s="162"/>
      <c r="S47" s="162"/>
      <c r="T47" s="162"/>
      <c r="U47" s="162"/>
      <c r="V47" s="162"/>
    </row>
    <row r="48" spans="1:22" s="48" customFormat="1" ht="34.5" customHeight="1">
      <c r="A48" s="35"/>
      <c r="B48" s="35"/>
      <c r="C48" s="35"/>
      <c r="D48" s="17" t="s">
        <v>211</v>
      </c>
      <c r="E48" s="17" t="s">
        <v>176</v>
      </c>
      <c r="F48" s="144"/>
      <c r="G48" s="144"/>
      <c r="H48" s="203"/>
      <c r="I48" s="163">
        <v>2000000</v>
      </c>
      <c r="J48" s="164">
        <v>2000000</v>
      </c>
      <c r="K48" s="9">
        <f t="shared" si="0"/>
        <v>0</v>
      </c>
      <c r="L48" s="190"/>
      <c r="M48" s="7"/>
      <c r="N48" s="159"/>
      <c r="O48" s="159"/>
      <c r="P48" s="159"/>
      <c r="Q48" s="159"/>
      <c r="R48" s="159"/>
      <c r="S48" s="159"/>
      <c r="T48" s="159"/>
      <c r="U48" s="159"/>
      <c r="V48" s="159"/>
    </row>
    <row r="49" spans="1:22" s="48" customFormat="1" ht="36" customHeight="1">
      <c r="A49" s="35"/>
      <c r="B49" s="35"/>
      <c r="C49" s="35"/>
      <c r="D49" s="17" t="s">
        <v>212</v>
      </c>
      <c r="E49" s="17" t="s">
        <v>177</v>
      </c>
      <c r="F49" s="144"/>
      <c r="G49" s="144"/>
      <c r="H49" s="17"/>
      <c r="I49" s="163">
        <v>1000000</v>
      </c>
      <c r="J49" s="164">
        <v>1000000</v>
      </c>
      <c r="K49" s="9">
        <f t="shared" si="0"/>
        <v>0</v>
      </c>
      <c r="L49" s="190"/>
      <c r="M49" s="7"/>
      <c r="N49" s="159"/>
      <c r="O49" s="159"/>
      <c r="P49" s="159"/>
      <c r="Q49" s="159"/>
      <c r="R49" s="159"/>
      <c r="S49" s="159"/>
      <c r="T49" s="159"/>
      <c r="U49" s="159"/>
      <c r="V49" s="159"/>
    </row>
    <row r="50" spans="1:22" s="48" customFormat="1" ht="37.5" customHeight="1">
      <c r="A50" s="35"/>
      <c r="B50" s="35"/>
      <c r="C50" s="35"/>
      <c r="D50" s="17" t="s">
        <v>46</v>
      </c>
      <c r="E50" s="17" t="s">
        <v>178</v>
      </c>
      <c r="F50" s="144"/>
      <c r="G50" s="144"/>
      <c r="H50" s="17"/>
      <c r="I50" s="163">
        <v>1000000</v>
      </c>
      <c r="J50" s="164">
        <v>543206.18000000005</v>
      </c>
      <c r="K50" s="9">
        <f t="shared" si="0"/>
        <v>456793.81999999995</v>
      </c>
      <c r="L50" s="190"/>
      <c r="M50" s="7"/>
      <c r="N50" s="159"/>
      <c r="O50" s="159"/>
      <c r="P50" s="159"/>
      <c r="Q50" s="159"/>
      <c r="R50" s="159"/>
      <c r="S50" s="159"/>
      <c r="T50" s="159"/>
      <c r="U50" s="159"/>
      <c r="V50" s="159"/>
    </row>
    <row r="51" spans="1:22" s="4" customFormat="1" ht="43.5" customHeight="1">
      <c r="A51" s="160">
        <v>11</v>
      </c>
      <c r="B51" s="282">
        <v>2013</v>
      </c>
      <c r="C51" s="282">
        <v>2015</v>
      </c>
      <c r="E51" s="12" t="s">
        <v>215</v>
      </c>
      <c r="F51" s="13" t="s">
        <v>14</v>
      </c>
      <c r="G51" s="10">
        <f>H51*15/100</f>
        <v>1111740</v>
      </c>
      <c r="H51" s="10">
        <v>7411600</v>
      </c>
      <c r="I51" s="49">
        <f>I52+I53+I54+I55</f>
        <v>5135172</v>
      </c>
      <c r="J51" s="49">
        <f>J52+J53+J54+J55</f>
        <v>4326512.87</v>
      </c>
      <c r="K51" s="9">
        <f t="shared" si="0"/>
        <v>808659.12999999989</v>
      </c>
      <c r="L51" s="191">
        <f>H51-I51</f>
        <v>2276428</v>
      </c>
      <c r="M51" s="237"/>
      <c r="N51" s="162"/>
      <c r="O51" s="162"/>
      <c r="P51" s="162"/>
      <c r="Q51" s="162"/>
      <c r="R51" s="162"/>
      <c r="S51" s="162"/>
      <c r="T51" s="162"/>
      <c r="U51" s="162"/>
      <c r="V51" s="162"/>
    </row>
    <row r="52" spans="1:22" s="48" customFormat="1" ht="33" customHeight="1">
      <c r="A52" s="35"/>
      <c r="B52" s="35"/>
      <c r="C52" s="35"/>
      <c r="D52" s="17" t="s">
        <v>213</v>
      </c>
      <c r="E52" s="18" t="s">
        <v>176</v>
      </c>
      <c r="F52" s="144"/>
      <c r="G52" s="144"/>
      <c r="H52" s="203"/>
      <c r="I52" s="150">
        <v>500000</v>
      </c>
      <c r="J52" s="164">
        <v>500000</v>
      </c>
      <c r="K52" s="9">
        <f t="shared" si="0"/>
        <v>0</v>
      </c>
      <c r="L52" s="190"/>
      <c r="M52" s="7"/>
      <c r="N52" s="159"/>
      <c r="O52" s="159"/>
      <c r="P52" s="159"/>
      <c r="Q52" s="159"/>
      <c r="R52" s="159"/>
      <c r="S52" s="159"/>
      <c r="T52" s="159"/>
      <c r="U52" s="159"/>
      <c r="V52" s="159"/>
    </row>
    <row r="53" spans="1:22" s="48" customFormat="1" ht="33.75" customHeight="1">
      <c r="A53" s="35"/>
      <c r="B53" s="35"/>
      <c r="C53" s="35"/>
      <c r="D53" s="17" t="s">
        <v>214</v>
      </c>
      <c r="E53" s="18" t="s">
        <v>177</v>
      </c>
      <c r="F53" s="144"/>
      <c r="G53" s="144"/>
      <c r="H53" s="17"/>
      <c r="I53" s="150">
        <v>1500000</v>
      </c>
      <c r="J53" s="164">
        <v>1474431.83</v>
      </c>
      <c r="K53" s="9">
        <f t="shared" si="0"/>
        <v>25568.169999999925</v>
      </c>
      <c r="L53" s="190"/>
      <c r="M53" s="7"/>
      <c r="N53" s="159"/>
      <c r="O53" s="159"/>
      <c r="P53" s="159"/>
      <c r="Q53" s="159"/>
      <c r="R53" s="159"/>
      <c r="S53" s="159"/>
      <c r="T53" s="159"/>
      <c r="U53" s="159"/>
      <c r="V53" s="159"/>
    </row>
    <row r="54" spans="1:22" s="48" customFormat="1" ht="39" customHeight="1">
      <c r="A54" s="35"/>
      <c r="B54" s="35"/>
      <c r="C54" s="35"/>
      <c r="D54" s="17" t="s">
        <v>47</v>
      </c>
      <c r="E54" s="18" t="s">
        <v>178</v>
      </c>
      <c r="F54" s="144"/>
      <c r="G54" s="144"/>
      <c r="H54" s="17"/>
      <c r="I54" s="150">
        <v>1000000</v>
      </c>
      <c r="J54" s="164">
        <v>1000000</v>
      </c>
      <c r="K54" s="9">
        <f t="shared" si="0"/>
        <v>0</v>
      </c>
      <c r="L54" s="190"/>
      <c r="M54" s="7"/>
      <c r="N54" s="159"/>
      <c r="O54" s="159"/>
      <c r="P54" s="159"/>
      <c r="Q54" s="159"/>
      <c r="R54" s="159"/>
      <c r="S54" s="159"/>
      <c r="T54" s="159"/>
      <c r="U54" s="159"/>
      <c r="V54" s="159"/>
    </row>
    <row r="55" spans="1:22" s="48" customFormat="1" ht="36" customHeight="1">
      <c r="A55" s="35"/>
      <c r="B55" s="35"/>
      <c r="C55" s="35"/>
      <c r="D55" s="17" t="s">
        <v>289</v>
      </c>
      <c r="E55" s="18" t="s">
        <v>187</v>
      </c>
      <c r="F55" s="144"/>
      <c r="G55" s="144"/>
      <c r="H55" s="17"/>
      <c r="I55" s="150">
        <v>2135172</v>
      </c>
      <c r="J55" s="164">
        <v>1352081.04</v>
      </c>
      <c r="K55" s="9">
        <f t="shared" si="0"/>
        <v>783090.96</v>
      </c>
      <c r="L55" s="190"/>
      <c r="M55" s="7"/>
      <c r="N55" s="159"/>
      <c r="O55" s="159"/>
      <c r="P55" s="159"/>
      <c r="Q55" s="159"/>
      <c r="R55" s="159"/>
      <c r="S55" s="159"/>
      <c r="T55" s="159"/>
      <c r="U55" s="159"/>
      <c r="V55" s="159"/>
    </row>
    <row r="56" spans="1:22" s="4" customFormat="1" ht="42.75" customHeight="1">
      <c r="A56" s="160">
        <v>12</v>
      </c>
      <c r="B56" s="282">
        <v>2014</v>
      </c>
      <c r="C56" s="282">
        <v>2015</v>
      </c>
      <c r="E56" s="12" t="s">
        <v>217</v>
      </c>
      <c r="F56" s="13" t="s">
        <v>15</v>
      </c>
      <c r="G56" s="10">
        <f>H56*15/100</f>
        <v>246097.05</v>
      </c>
      <c r="H56" s="10">
        <v>1640647</v>
      </c>
      <c r="I56" s="49">
        <f>I57+I58</f>
        <v>1465869</v>
      </c>
      <c r="J56" s="49">
        <f>J57+J58</f>
        <v>1385045.49</v>
      </c>
      <c r="K56" s="9">
        <f t="shared" si="0"/>
        <v>80823.510000000009</v>
      </c>
      <c r="L56" s="191">
        <f>H56-I56</f>
        <v>174778</v>
      </c>
      <c r="M56" s="237"/>
      <c r="N56" s="162"/>
      <c r="O56" s="162"/>
      <c r="P56" s="162"/>
      <c r="Q56" s="162"/>
      <c r="R56" s="162"/>
      <c r="S56" s="162"/>
      <c r="T56" s="162"/>
      <c r="U56" s="162"/>
      <c r="V56" s="162"/>
    </row>
    <row r="57" spans="1:22" s="48" customFormat="1" ht="37.5" customHeight="1">
      <c r="A57" s="35"/>
      <c r="B57" s="35"/>
      <c r="C57" s="35"/>
      <c r="D57" s="17" t="s">
        <v>216</v>
      </c>
      <c r="E57" s="18" t="s">
        <v>176</v>
      </c>
      <c r="F57" s="144"/>
      <c r="G57" s="144"/>
      <c r="H57" s="203"/>
      <c r="I57" s="177">
        <v>500000</v>
      </c>
      <c r="J57" s="164">
        <v>500000</v>
      </c>
      <c r="K57" s="9">
        <f t="shared" si="0"/>
        <v>0</v>
      </c>
      <c r="L57" s="190"/>
      <c r="M57" s="7"/>
      <c r="N57" s="159"/>
      <c r="O57" s="159"/>
      <c r="P57" s="159"/>
      <c r="Q57" s="159"/>
      <c r="R57" s="159"/>
      <c r="S57" s="159"/>
      <c r="T57" s="159"/>
      <c r="U57" s="159"/>
      <c r="V57" s="159"/>
    </row>
    <row r="58" spans="1:22" s="48" customFormat="1" ht="40.5" customHeight="1">
      <c r="A58" s="35"/>
      <c r="B58" s="35"/>
      <c r="C58" s="35"/>
      <c r="D58" s="17" t="s">
        <v>48</v>
      </c>
      <c r="E58" s="18" t="s">
        <v>177</v>
      </c>
      <c r="F58" s="144"/>
      <c r="G58" s="144"/>
      <c r="H58" s="17"/>
      <c r="I58" s="177">
        <v>965869</v>
      </c>
      <c r="J58" s="164">
        <v>885045.49</v>
      </c>
      <c r="K58" s="9">
        <f t="shared" si="0"/>
        <v>80823.510000000009</v>
      </c>
      <c r="L58" s="190"/>
      <c r="M58" s="7"/>
      <c r="N58" s="159"/>
      <c r="O58" s="159"/>
      <c r="P58" s="159"/>
      <c r="Q58" s="159"/>
      <c r="R58" s="159"/>
      <c r="S58" s="159"/>
      <c r="T58" s="159"/>
      <c r="U58" s="159"/>
      <c r="V58" s="159"/>
    </row>
    <row r="59" spans="1:22" s="4" customFormat="1" ht="39.75" customHeight="1">
      <c r="A59" s="160">
        <v>13</v>
      </c>
      <c r="B59" s="282">
        <v>2013</v>
      </c>
      <c r="C59" s="282">
        <v>2015</v>
      </c>
      <c r="E59" s="13" t="s">
        <v>220</v>
      </c>
      <c r="F59" s="13" t="s">
        <v>16</v>
      </c>
      <c r="G59" s="10">
        <f>H59*15/100</f>
        <v>768781.8</v>
      </c>
      <c r="H59" s="10">
        <v>5125212</v>
      </c>
      <c r="I59" s="49">
        <f>I60+I61+I62</f>
        <v>4649380</v>
      </c>
      <c r="J59" s="49">
        <f>J60+J61+J62</f>
        <v>4604877.75</v>
      </c>
      <c r="K59" s="9">
        <f t="shared" si="0"/>
        <v>44502.25</v>
      </c>
      <c r="L59" s="191">
        <f>H59-I59</f>
        <v>475832</v>
      </c>
      <c r="M59" s="237"/>
      <c r="N59" s="162"/>
      <c r="O59" s="162"/>
      <c r="P59" s="162"/>
      <c r="Q59" s="162"/>
      <c r="R59" s="162"/>
      <c r="S59" s="162"/>
      <c r="T59" s="162"/>
      <c r="U59" s="162"/>
      <c r="V59" s="162"/>
    </row>
    <row r="60" spans="1:22" s="48" customFormat="1" ht="34.5" customHeight="1">
      <c r="A60" s="35"/>
      <c r="B60" s="35"/>
      <c r="C60" s="35"/>
      <c r="D60" s="17" t="s">
        <v>218</v>
      </c>
      <c r="E60" s="17" t="s">
        <v>176</v>
      </c>
      <c r="F60" s="144"/>
      <c r="G60" s="144"/>
      <c r="H60" s="203"/>
      <c r="I60" s="177">
        <v>1500000</v>
      </c>
      <c r="J60" s="164">
        <v>1500000</v>
      </c>
      <c r="K60" s="9">
        <f t="shared" si="0"/>
        <v>0</v>
      </c>
      <c r="L60" s="190"/>
      <c r="M60" s="7"/>
      <c r="N60" s="159"/>
      <c r="O60" s="159"/>
      <c r="P60" s="159"/>
      <c r="Q60" s="159"/>
      <c r="R60" s="159"/>
      <c r="S60" s="159"/>
      <c r="T60" s="159"/>
      <c r="U60" s="159"/>
      <c r="V60" s="159"/>
    </row>
    <row r="61" spans="1:22" s="48" customFormat="1" ht="39" customHeight="1">
      <c r="A61" s="35"/>
      <c r="B61" s="35"/>
      <c r="C61" s="35"/>
      <c r="D61" s="17" t="s">
        <v>219</v>
      </c>
      <c r="E61" s="17" t="s">
        <v>177</v>
      </c>
      <c r="F61" s="144"/>
      <c r="G61" s="144"/>
      <c r="H61" s="17"/>
      <c r="I61" s="177">
        <v>2000000</v>
      </c>
      <c r="J61" s="164">
        <v>2000000</v>
      </c>
      <c r="K61" s="9">
        <f t="shared" si="0"/>
        <v>0</v>
      </c>
      <c r="L61" s="190"/>
      <c r="M61" s="7"/>
      <c r="N61" s="159"/>
      <c r="O61" s="159"/>
      <c r="P61" s="159"/>
      <c r="Q61" s="159"/>
      <c r="R61" s="159"/>
      <c r="S61" s="159"/>
      <c r="T61" s="159"/>
      <c r="U61" s="159"/>
      <c r="V61" s="159"/>
    </row>
    <row r="62" spans="1:22" s="48" customFormat="1" ht="36.75" customHeight="1">
      <c r="A62" s="35"/>
      <c r="B62" s="35"/>
      <c r="C62" s="35"/>
      <c r="D62" s="17" t="s">
        <v>49</v>
      </c>
      <c r="E62" s="17" t="s">
        <v>178</v>
      </c>
      <c r="F62" s="144"/>
      <c r="G62" s="144"/>
      <c r="H62" s="17"/>
      <c r="I62" s="177">
        <v>1149380</v>
      </c>
      <c r="J62" s="164">
        <v>1104877.75</v>
      </c>
      <c r="K62" s="9">
        <f t="shared" si="0"/>
        <v>44502.25</v>
      </c>
      <c r="L62" s="190"/>
      <c r="M62" s="7"/>
      <c r="N62" s="159"/>
      <c r="O62" s="159"/>
      <c r="P62" s="159"/>
      <c r="Q62" s="159"/>
      <c r="R62" s="159"/>
      <c r="S62" s="159"/>
      <c r="T62" s="159"/>
      <c r="U62" s="159"/>
      <c r="V62" s="159"/>
    </row>
    <row r="63" spans="1:22" ht="40.5" customHeight="1">
      <c r="A63" s="35">
        <v>14</v>
      </c>
      <c r="B63" s="284">
        <v>2014</v>
      </c>
      <c r="C63" s="284">
        <v>2015</v>
      </c>
      <c r="E63" s="13" t="s">
        <v>223</v>
      </c>
      <c r="F63" s="12" t="s">
        <v>17</v>
      </c>
      <c r="G63" s="10">
        <f>H63*15/100</f>
        <v>508662.45</v>
      </c>
      <c r="H63" s="10">
        <v>3391083</v>
      </c>
      <c r="I63" s="49">
        <f>I64+I65+I66</f>
        <v>2997540</v>
      </c>
      <c r="J63" s="50">
        <f>J64+J65+J66</f>
        <v>2811297.89</v>
      </c>
      <c r="K63" s="9">
        <f t="shared" si="0"/>
        <v>186242.10999999987</v>
      </c>
      <c r="L63" s="190">
        <f>H63-I63</f>
        <v>393543</v>
      </c>
      <c r="M63" s="7"/>
      <c r="N63" s="2"/>
      <c r="O63" s="2"/>
      <c r="P63" s="2"/>
      <c r="Q63" s="2"/>
      <c r="R63" s="2"/>
      <c r="S63" s="2"/>
      <c r="T63" s="2"/>
      <c r="U63" s="2"/>
      <c r="V63" s="2"/>
    </row>
    <row r="64" spans="1:22" ht="31.5" customHeight="1">
      <c r="A64" s="35"/>
      <c r="B64" s="35"/>
      <c r="C64" s="35"/>
      <c r="D64" s="13" t="s">
        <v>221</v>
      </c>
      <c r="E64" s="20" t="s">
        <v>176</v>
      </c>
      <c r="F64" s="10"/>
      <c r="G64" s="10"/>
      <c r="H64" s="203"/>
      <c r="I64" s="167">
        <v>1000000</v>
      </c>
      <c r="J64" s="50">
        <v>913511.9</v>
      </c>
      <c r="K64" s="9">
        <f t="shared" si="0"/>
        <v>86488.099999999977</v>
      </c>
      <c r="L64" s="190"/>
      <c r="M64" s="7"/>
      <c r="N64" s="2"/>
      <c r="O64" s="2"/>
      <c r="P64" s="2"/>
      <c r="Q64" s="2"/>
      <c r="R64" s="2"/>
      <c r="S64" s="2"/>
      <c r="T64" s="2"/>
      <c r="U64" s="2"/>
      <c r="V64" s="2"/>
    </row>
    <row r="65" spans="1:22" ht="30.75" customHeight="1">
      <c r="A65" s="35"/>
      <c r="B65" s="35"/>
      <c r="C65" s="35"/>
      <c r="D65" s="13" t="s">
        <v>222</v>
      </c>
      <c r="E65" s="20" t="s">
        <v>177</v>
      </c>
      <c r="F65" s="10"/>
      <c r="G65" s="10"/>
      <c r="H65" s="18"/>
      <c r="I65" s="167">
        <v>1000000</v>
      </c>
      <c r="J65" s="50">
        <v>999999.99</v>
      </c>
      <c r="K65" s="9">
        <f t="shared" si="0"/>
        <v>1.0000000009313226E-2</v>
      </c>
      <c r="L65" s="190"/>
      <c r="M65" s="7"/>
      <c r="N65" s="2"/>
      <c r="O65" s="2"/>
      <c r="P65" s="2"/>
      <c r="Q65" s="2"/>
      <c r="R65" s="2"/>
      <c r="S65" s="2"/>
      <c r="T65" s="2"/>
      <c r="U65" s="2"/>
      <c r="V65" s="2"/>
    </row>
    <row r="66" spans="1:22" ht="36" customHeight="1">
      <c r="A66" s="35"/>
      <c r="B66" s="35"/>
      <c r="C66" s="35"/>
      <c r="D66" s="13" t="s">
        <v>50</v>
      </c>
      <c r="E66" s="20" t="s">
        <v>178</v>
      </c>
      <c r="F66" s="10"/>
      <c r="G66" s="10"/>
      <c r="H66" s="18"/>
      <c r="I66" s="174">
        <v>997540</v>
      </c>
      <c r="J66" s="50">
        <v>897786</v>
      </c>
      <c r="K66" s="9">
        <f t="shared" si="0"/>
        <v>99754</v>
      </c>
      <c r="L66" s="190"/>
      <c r="M66" s="7"/>
      <c r="N66" s="2"/>
      <c r="O66" s="2"/>
      <c r="P66" s="2"/>
      <c r="Q66" s="2"/>
      <c r="R66" s="2"/>
      <c r="S66" s="2"/>
      <c r="T66" s="2"/>
      <c r="U66" s="2"/>
      <c r="V66" s="2"/>
    </row>
    <row r="67" spans="1:22" ht="42.75" customHeight="1">
      <c r="A67" s="35">
        <v>15</v>
      </c>
      <c r="B67" s="282">
        <v>2013</v>
      </c>
      <c r="C67" s="282">
        <v>2015</v>
      </c>
      <c r="E67" s="47" t="s">
        <v>227</v>
      </c>
      <c r="F67" s="13" t="s">
        <v>18</v>
      </c>
      <c r="G67" s="10">
        <f>H67*15/100</f>
        <v>824837.85</v>
      </c>
      <c r="H67" s="10">
        <v>5498919</v>
      </c>
      <c r="I67" s="49">
        <f>I68+I69+I70+I71</f>
        <v>4359400</v>
      </c>
      <c r="J67" s="50">
        <f>J68+J69+J70+J71</f>
        <v>3704090.55</v>
      </c>
      <c r="K67" s="9">
        <f t="shared" si="0"/>
        <v>655309.45000000019</v>
      </c>
      <c r="L67" s="190">
        <f>H67-I67</f>
        <v>1139519</v>
      </c>
      <c r="M67" s="7"/>
      <c r="N67" s="2"/>
      <c r="O67" s="2"/>
      <c r="P67" s="2"/>
      <c r="Q67" s="2"/>
      <c r="R67" s="2"/>
      <c r="S67" s="2"/>
      <c r="T67" s="2"/>
      <c r="U67" s="2"/>
      <c r="V67" s="2"/>
    </row>
    <row r="68" spans="1:22" ht="34.5" customHeight="1">
      <c r="A68" s="35"/>
      <c r="B68" s="35"/>
      <c r="C68" s="35"/>
      <c r="D68" s="13" t="s">
        <v>224</v>
      </c>
      <c r="E68" s="20" t="s">
        <v>176</v>
      </c>
      <c r="F68" s="10"/>
      <c r="G68" s="10"/>
      <c r="H68" s="203"/>
      <c r="I68" s="167">
        <v>500000</v>
      </c>
      <c r="J68" s="50">
        <v>499999.88</v>
      </c>
      <c r="K68" s="9">
        <f t="shared" si="0"/>
        <v>0.11999999999534339</v>
      </c>
      <c r="L68" s="190"/>
      <c r="M68" s="7"/>
      <c r="N68" s="2"/>
      <c r="O68" s="2"/>
      <c r="P68" s="2"/>
      <c r="Q68" s="2"/>
      <c r="R68" s="2"/>
      <c r="S68" s="2"/>
      <c r="T68" s="2"/>
      <c r="U68" s="2"/>
      <c r="V68" s="2"/>
    </row>
    <row r="69" spans="1:22" ht="30.75" customHeight="1">
      <c r="A69" s="35"/>
      <c r="B69" s="35"/>
      <c r="C69" s="35"/>
      <c r="D69" s="13" t="s">
        <v>225</v>
      </c>
      <c r="E69" s="20" t="s">
        <v>177</v>
      </c>
      <c r="F69" s="10"/>
      <c r="G69" s="10"/>
      <c r="H69" s="17"/>
      <c r="I69" s="167">
        <v>1500000</v>
      </c>
      <c r="J69" s="50">
        <v>1500000</v>
      </c>
      <c r="K69" s="9">
        <f t="shared" si="0"/>
        <v>0</v>
      </c>
      <c r="L69" s="190"/>
      <c r="M69" s="7"/>
      <c r="N69" s="2"/>
      <c r="O69" s="2"/>
      <c r="P69" s="2"/>
      <c r="Q69" s="2"/>
      <c r="R69" s="2"/>
      <c r="S69" s="2"/>
      <c r="T69" s="2"/>
      <c r="U69" s="2"/>
      <c r="V69" s="2"/>
    </row>
    <row r="70" spans="1:22" ht="36.75" customHeight="1">
      <c r="A70" s="35"/>
      <c r="B70" s="35"/>
      <c r="C70" s="35"/>
      <c r="D70" s="13" t="s">
        <v>51</v>
      </c>
      <c r="E70" s="20" t="s">
        <v>178</v>
      </c>
      <c r="F70" s="10"/>
      <c r="G70" s="10"/>
      <c r="H70" s="17"/>
      <c r="I70" s="167">
        <v>1000000</v>
      </c>
      <c r="J70" s="50">
        <v>1000000</v>
      </c>
      <c r="K70" s="9">
        <f t="shared" si="0"/>
        <v>0</v>
      </c>
      <c r="L70" s="190"/>
      <c r="M70" s="7"/>
      <c r="N70" s="2"/>
      <c r="O70" s="2"/>
      <c r="P70" s="2"/>
      <c r="Q70" s="2"/>
      <c r="R70" s="2"/>
      <c r="S70" s="2"/>
      <c r="T70" s="2"/>
      <c r="U70" s="2"/>
      <c r="V70" s="2"/>
    </row>
    <row r="71" spans="1:22" ht="33" customHeight="1">
      <c r="A71" s="35"/>
      <c r="B71" s="35"/>
      <c r="C71" s="35"/>
      <c r="D71" s="13" t="s">
        <v>226</v>
      </c>
      <c r="E71" s="20" t="s">
        <v>187</v>
      </c>
      <c r="F71" s="10"/>
      <c r="G71" s="10"/>
      <c r="H71" s="17"/>
      <c r="I71" s="167">
        <v>1359400</v>
      </c>
      <c r="J71" s="50">
        <v>704090.67</v>
      </c>
      <c r="K71" s="9">
        <f t="shared" si="0"/>
        <v>655309.32999999996</v>
      </c>
      <c r="L71" s="190"/>
      <c r="M71" s="7"/>
      <c r="N71" s="2"/>
      <c r="O71" s="2"/>
      <c r="P71" s="2"/>
      <c r="Q71" s="2"/>
      <c r="R71" s="2"/>
      <c r="S71" s="2"/>
      <c r="T71" s="2"/>
      <c r="U71" s="2"/>
      <c r="V71" s="2"/>
    </row>
    <row r="72" spans="1:22" ht="35.25" customHeight="1">
      <c r="A72" s="35">
        <v>16</v>
      </c>
      <c r="B72" s="284">
        <v>2014</v>
      </c>
      <c r="C72" s="284">
        <v>2015</v>
      </c>
      <c r="D72" s="48"/>
      <c r="E72" s="12" t="s">
        <v>290</v>
      </c>
      <c r="F72" s="13" t="s">
        <v>19</v>
      </c>
      <c r="G72" s="10">
        <f>H72*15/100</f>
        <v>563928</v>
      </c>
      <c r="H72" s="46">
        <v>3759520</v>
      </c>
      <c r="I72" s="49">
        <f>I73+I74</f>
        <v>1252470</v>
      </c>
      <c r="J72" s="50">
        <f>J73+J74</f>
        <v>1252472.8199999998</v>
      </c>
      <c r="K72" s="9">
        <f t="shared" ref="K72:K135" si="1">I72-J72</f>
        <v>-2.8199999998323619</v>
      </c>
      <c r="L72" s="190">
        <f>H72-I72</f>
        <v>2507050</v>
      </c>
      <c r="M72" s="7"/>
      <c r="N72" s="2"/>
      <c r="O72" s="2"/>
      <c r="P72" s="2"/>
      <c r="Q72" s="2"/>
      <c r="R72" s="2"/>
      <c r="S72" s="2"/>
      <c r="T72" s="2"/>
      <c r="U72" s="2"/>
      <c r="V72" s="2"/>
    </row>
    <row r="73" spans="1:22" ht="39.75" customHeight="1">
      <c r="A73" s="35"/>
      <c r="B73" s="35"/>
      <c r="C73" s="35"/>
      <c r="D73" s="13" t="s">
        <v>229</v>
      </c>
      <c r="E73" s="18" t="s">
        <v>176</v>
      </c>
      <c r="F73" s="10"/>
      <c r="G73" s="10"/>
      <c r="H73" s="17"/>
      <c r="I73" s="156">
        <v>500000</v>
      </c>
      <c r="J73" s="49">
        <v>500000</v>
      </c>
      <c r="K73" s="9">
        <f t="shared" si="1"/>
        <v>0</v>
      </c>
      <c r="L73" s="190"/>
      <c r="M73" s="7"/>
      <c r="N73" s="2"/>
      <c r="O73" s="2"/>
      <c r="P73" s="2"/>
      <c r="Q73" s="2"/>
      <c r="R73" s="2"/>
      <c r="S73" s="2"/>
      <c r="T73" s="2"/>
      <c r="U73" s="2"/>
      <c r="V73" s="2"/>
    </row>
    <row r="74" spans="1:22" ht="32.25" customHeight="1">
      <c r="A74" s="35"/>
      <c r="B74" s="35"/>
      <c r="C74" s="35"/>
      <c r="D74" s="13" t="s">
        <v>52</v>
      </c>
      <c r="E74" s="18" t="s">
        <v>177</v>
      </c>
      <c r="F74" s="10"/>
      <c r="G74" s="10"/>
      <c r="H74" s="17"/>
      <c r="I74" s="176">
        <v>752470</v>
      </c>
      <c r="J74" s="49">
        <v>752472.82</v>
      </c>
      <c r="K74" s="9">
        <f t="shared" si="1"/>
        <v>-2.8199999999487773</v>
      </c>
      <c r="L74" s="190"/>
      <c r="M74" s="7"/>
      <c r="N74" s="2"/>
      <c r="O74" s="2"/>
      <c r="P74" s="2"/>
      <c r="Q74" s="2"/>
      <c r="R74" s="2"/>
      <c r="S74" s="2"/>
      <c r="T74" s="2"/>
      <c r="U74" s="2"/>
      <c r="V74" s="2"/>
    </row>
    <row r="75" spans="1:22" ht="40.5" customHeight="1">
      <c r="A75" s="35">
        <v>17</v>
      </c>
      <c r="B75" s="284">
        <v>2012</v>
      </c>
      <c r="C75" s="284">
        <v>2015</v>
      </c>
      <c r="D75" s="48"/>
      <c r="E75" s="12" t="s">
        <v>233</v>
      </c>
      <c r="F75" s="13" t="s">
        <v>20</v>
      </c>
      <c r="G75" s="10">
        <f>H75*15/85</f>
        <v>508453.9411764706</v>
      </c>
      <c r="H75" s="45">
        <v>2881239</v>
      </c>
      <c r="I75" s="50">
        <f>I76+I77+I78</f>
        <v>2681038</v>
      </c>
      <c r="J75" s="50">
        <f>J76+J77+J78</f>
        <v>2069487.1400000001</v>
      </c>
      <c r="K75" s="9">
        <f t="shared" si="1"/>
        <v>611550.85999999987</v>
      </c>
      <c r="L75" s="191">
        <f>H75-I75</f>
        <v>200201</v>
      </c>
      <c r="M75" s="7"/>
      <c r="N75" s="2"/>
      <c r="O75" s="2"/>
      <c r="P75" s="2"/>
      <c r="Q75" s="2"/>
      <c r="R75" s="2"/>
      <c r="S75" s="2"/>
      <c r="T75" s="2"/>
      <c r="U75" s="2"/>
      <c r="V75" s="2"/>
    </row>
    <row r="76" spans="1:22" ht="29.25" customHeight="1">
      <c r="A76" s="35"/>
      <c r="B76" s="35"/>
      <c r="C76" s="35"/>
      <c r="D76" s="13" t="s">
        <v>230</v>
      </c>
      <c r="E76" s="18" t="s">
        <v>176</v>
      </c>
      <c r="F76" s="10"/>
      <c r="G76" s="10"/>
      <c r="H76" s="17"/>
      <c r="I76" s="176">
        <v>1000000</v>
      </c>
      <c r="J76" s="50">
        <v>999933.93</v>
      </c>
      <c r="K76" s="9">
        <f t="shared" si="1"/>
        <v>66.069999999948777</v>
      </c>
      <c r="L76" s="190"/>
      <c r="M76" s="7"/>
      <c r="N76" s="2"/>
      <c r="O76" s="2"/>
      <c r="P76" s="2"/>
      <c r="Q76" s="2"/>
      <c r="R76" s="2"/>
      <c r="S76" s="2"/>
      <c r="T76" s="2"/>
      <c r="U76" s="2"/>
      <c r="V76" s="2"/>
    </row>
    <row r="77" spans="1:22" ht="36.75" customHeight="1">
      <c r="A77" s="35"/>
      <c r="B77" s="35"/>
      <c r="C77" s="35"/>
      <c r="D77" s="13" t="s">
        <v>231</v>
      </c>
      <c r="E77" s="18" t="s">
        <v>177</v>
      </c>
      <c r="F77" s="10"/>
      <c r="G77" s="10"/>
      <c r="H77" s="17"/>
      <c r="I77" s="176">
        <v>1277955</v>
      </c>
      <c r="J77" s="50">
        <v>1069553.21</v>
      </c>
      <c r="K77" s="9">
        <f t="shared" si="1"/>
        <v>208401.79000000004</v>
      </c>
      <c r="L77" s="190"/>
      <c r="M77" s="7"/>
      <c r="N77" s="2"/>
      <c r="O77" s="2"/>
      <c r="P77" s="2"/>
      <c r="Q77" s="2"/>
      <c r="R77" s="2"/>
      <c r="S77" s="2"/>
      <c r="T77" s="2"/>
      <c r="U77" s="2"/>
      <c r="V77" s="2"/>
    </row>
    <row r="78" spans="1:22" ht="39" customHeight="1">
      <c r="A78" s="35"/>
      <c r="B78" s="35"/>
      <c r="C78" s="35"/>
      <c r="D78" s="13" t="s">
        <v>53</v>
      </c>
      <c r="E78" s="18" t="s">
        <v>178</v>
      </c>
      <c r="F78" s="10"/>
      <c r="G78" s="10"/>
      <c r="H78" s="17"/>
      <c r="I78" s="176">
        <v>403083</v>
      </c>
      <c r="J78" s="50"/>
      <c r="K78" s="9">
        <f t="shared" si="1"/>
        <v>403083</v>
      </c>
      <c r="L78" s="190"/>
      <c r="M78" s="7"/>
      <c r="N78" s="2"/>
      <c r="O78" s="2"/>
      <c r="P78" s="2"/>
      <c r="Q78" s="2"/>
      <c r="R78" s="2"/>
      <c r="S78" s="2"/>
      <c r="T78" s="2"/>
      <c r="U78" s="2"/>
      <c r="V78" s="2"/>
    </row>
    <row r="79" spans="1:22" ht="48" customHeight="1">
      <c r="A79" s="35">
        <v>18</v>
      </c>
      <c r="B79" s="282">
        <v>2013</v>
      </c>
      <c r="C79" s="282">
        <v>2015</v>
      </c>
      <c r="D79" s="48"/>
      <c r="E79" s="13" t="s">
        <v>291</v>
      </c>
      <c r="F79" s="13" t="s">
        <v>21</v>
      </c>
      <c r="G79" s="10">
        <f>H79*15/100</f>
        <v>253236.3</v>
      </c>
      <c r="H79" s="46">
        <v>1688242</v>
      </c>
      <c r="I79" s="49">
        <f>I80+I81</f>
        <v>1543325</v>
      </c>
      <c r="J79" s="50">
        <f>J80+J81</f>
        <v>1429760</v>
      </c>
      <c r="K79" s="9">
        <f t="shared" si="1"/>
        <v>113565</v>
      </c>
      <c r="L79" s="190">
        <f>H79-G79-I79</f>
        <v>-108319.30000000005</v>
      </c>
      <c r="M79" s="7"/>
      <c r="N79" s="2"/>
      <c r="O79" s="2"/>
      <c r="P79" s="2"/>
      <c r="Q79" s="2"/>
      <c r="R79" s="2"/>
      <c r="S79" s="2"/>
      <c r="T79" s="2"/>
      <c r="U79" s="2"/>
      <c r="V79" s="2"/>
    </row>
    <row r="80" spans="1:22" ht="29.25" customHeight="1">
      <c r="A80" s="35"/>
      <c r="B80" s="35"/>
      <c r="C80" s="35"/>
      <c r="D80" s="13" t="s">
        <v>232</v>
      </c>
      <c r="E80" s="17" t="s">
        <v>176</v>
      </c>
      <c r="F80" s="10"/>
      <c r="G80" s="10"/>
      <c r="H80" s="17"/>
      <c r="I80" s="167">
        <v>500000</v>
      </c>
      <c r="J80" s="50">
        <v>500000</v>
      </c>
      <c r="K80" s="9">
        <f t="shared" si="1"/>
        <v>0</v>
      </c>
      <c r="L80" s="190"/>
      <c r="M80" s="7"/>
      <c r="N80" s="2"/>
      <c r="O80" s="2"/>
      <c r="P80" s="2"/>
      <c r="Q80" s="2"/>
      <c r="R80" s="2"/>
      <c r="S80" s="2"/>
      <c r="T80" s="2"/>
      <c r="U80" s="2"/>
      <c r="V80" s="2"/>
    </row>
    <row r="81" spans="1:22" ht="38.25" customHeight="1">
      <c r="A81" s="35"/>
      <c r="B81" s="35"/>
      <c r="C81" s="35"/>
      <c r="D81" s="13" t="s">
        <v>54</v>
      </c>
      <c r="E81" s="17" t="s">
        <v>177</v>
      </c>
      <c r="F81" s="10"/>
      <c r="G81" s="10"/>
      <c r="H81" s="17"/>
      <c r="I81" s="174">
        <v>1043325</v>
      </c>
      <c r="J81" s="50">
        <v>929760</v>
      </c>
      <c r="K81" s="9">
        <f t="shared" si="1"/>
        <v>113565</v>
      </c>
      <c r="L81" s="190"/>
      <c r="M81" s="7"/>
      <c r="N81" s="2"/>
      <c r="O81" s="2"/>
      <c r="P81" s="2"/>
      <c r="Q81" s="2"/>
      <c r="R81" s="2"/>
      <c r="S81" s="2"/>
      <c r="T81" s="2"/>
      <c r="U81" s="2"/>
      <c r="V81" s="2"/>
    </row>
    <row r="82" spans="1:22" s="4" customFormat="1" ht="40.5" customHeight="1">
      <c r="A82" s="160">
        <v>19</v>
      </c>
      <c r="B82" s="160">
        <v>2014</v>
      </c>
      <c r="C82" s="160">
        <v>2015</v>
      </c>
      <c r="D82" s="40"/>
      <c r="E82" s="13" t="s">
        <v>1163</v>
      </c>
      <c r="F82" s="13" t="s">
        <v>22</v>
      </c>
      <c r="G82" s="10">
        <f>H82*15/100</f>
        <v>434867.1</v>
      </c>
      <c r="H82" s="46">
        <v>2899114</v>
      </c>
      <c r="I82" s="49">
        <f>I83+I84+I85</f>
        <v>2606103</v>
      </c>
      <c r="J82" s="50">
        <f>J83+J84+J85</f>
        <v>2339972.8600000003</v>
      </c>
      <c r="K82" s="9">
        <f t="shared" si="1"/>
        <v>266130.13999999966</v>
      </c>
      <c r="L82" s="191">
        <f>H82-I82</f>
        <v>293011</v>
      </c>
      <c r="M82" s="161"/>
      <c r="N82" s="162"/>
      <c r="O82" s="162"/>
      <c r="P82" s="162"/>
      <c r="Q82" s="162"/>
      <c r="R82" s="162"/>
      <c r="S82" s="162"/>
      <c r="T82" s="162"/>
      <c r="U82" s="162"/>
      <c r="V82" s="162"/>
    </row>
    <row r="83" spans="1:22" s="48" customFormat="1" ht="30.75" customHeight="1">
      <c r="A83" s="35"/>
      <c r="B83" s="35"/>
      <c r="C83" s="35"/>
      <c r="D83" s="17" t="s">
        <v>234</v>
      </c>
      <c r="E83" s="17" t="s">
        <v>176</v>
      </c>
      <c r="F83" s="144"/>
      <c r="G83" s="144"/>
      <c r="H83" s="17"/>
      <c r="I83" s="163">
        <v>500000</v>
      </c>
      <c r="J83" s="164">
        <v>423936</v>
      </c>
      <c r="K83" s="9">
        <f t="shared" si="1"/>
        <v>76064</v>
      </c>
      <c r="L83" s="157"/>
      <c r="M83" s="158"/>
      <c r="N83" s="159"/>
      <c r="O83" s="159"/>
      <c r="P83" s="159"/>
      <c r="Q83" s="159"/>
      <c r="R83" s="159"/>
      <c r="S83" s="159"/>
      <c r="T83" s="159"/>
      <c r="U83" s="159"/>
      <c r="V83" s="159"/>
    </row>
    <row r="84" spans="1:22" s="48" customFormat="1" ht="37.5" customHeight="1">
      <c r="A84" s="35"/>
      <c r="B84" s="35"/>
      <c r="C84" s="35"/>
      <c r="D84" s="17" t="s">
        <v>55</v>
      </c>
      <c r="E84" s="17" t="s">
        <v>177</v>
      </c>
      <c r="F84" s="144"/>
      <c r="G84" s="144"/>
      <c r="H84" s="17"/>
      <c r="I84" s="163">
        <v>1000000</v>
      </c>
      <c r="J84" s="164">
        <v>975849.31</v>
      </c>
      <c r="K84" s="9">
        <f t="shared" si="1"/>
        <v>24150.689999999944</v>
      </c>
      <c r="L84" s="157"/>
      <c r="M84" s="158"/>
      <c r="N84" s="159"/>
      <c r="O84" s="159"/>
      <c r="P84" s="159"/>
      <c r="Q84" s="159"/>
      <c r="R84" s="159"/>
      <c r="S84" s="159"/>
      <c r="T84" s="159"/>
      <c r="U84" s="159"/>
      <c r="V84" s="159"/>
    </row>
    <row r="85" spans="1:22" s="48" customFormat="1" ht="36.75" customHeight="1">
      <c r="A85" s="35"/>
      <c r="B85" s="35"/>
      <c r="C85" s="35"/>
      <c r="D85" s="17" t="s">
        <v>235</v>
      </c>
      <c r="E85" s="17" t="s">
        <v>178</v>
      </c>
      <c r="F85" s="144"/>
      <c r="G85" s="144"/>
      <c r="H85" s="17"/>
      <c r="I85" s="163">
        <v>1106103</v>
      </c>
      <c r="J85" s="164">
        <v>940187.55</v>
      </c>
      <c r="K85" s="9">
        <f t="shared" si="1"/>
        <v>165915.44999999995</v>
      </c>
      <c r="L85" s="157"/>
      <c r="M85" s="158"/>
      <c r="N85" s="159"/>
      <c r="O85" s="159"/>
      <c r="P85" s="159"/>
      <c r="Q85" s="159"/>
      <c r="R85" s="159"/>
      <c r="S85" s="159"/>
      <c r="T85" s="159"/>
      <c r="U85" s="159"/>
      <c r="V85" s="159"/>
    </row>
    <row r="86" spans="1:22" s="4" customFormat="1" ht="42" customHeight="1">
      <c r="A86" s="160">
        <v>20</v>
      </c>
      <c r="B86" s="282">
        <v>2013</v>
      </c>
      <c r="C86" s="282">
        <v>2015</v>
      </c>
      <c r="D86" s="40"/>
      <c r="E86" s="12" t="s">
        <v>237</v>
      </c>
      <c r="F86" s="13" t="s">
        <v>23</v>
      </c>
      <c r="G86" s="10">
        <f>H86*15/100</f>
        <v>499789.35</v>
      </c>
      <c r="H86" s="46">
        <v>3331929</v>
      </c>
      <c r="I86" s="49">
        <f>I87+I88+I89+I90</f>
        <v>2995350</v>
      </c>
      <c r="J86" s="49">
        <f>J87+J88+J89+J90</f>
        <v>2798622.83</v>
      </c>
      <c r="K86" s="9">
        <f t="shared" si="1"/>
        <v>196727.16999999993</v>
      </c>
      <c r="L86" s="143">
        <f>H86-I86</f>
        <v>336579</v>
      </c>
      <c r="M86" s="166"/>
      <c r="N86" s="162"/>
      <c r="O86" s="162"/>
      <c r="P86" s="162"/>
      <c r="Q86" s="162"/>
      <c r="R86" s="162"/>
      <c r="S86" s="162"/>
      <c r="T86" s="162"/>
      <c r="U86" s="162"/>
      <c r="V86" s="162"/>
    </row>
    <row r="87" spans="1:22" s="48" customFormat="1" ht="39" customHeight="1">
      <c r="A87" s="35"/>
      <c r="B87" s="35"/>
      <c r="C87" s="35"/>
      <c r="D87" s="17" t="s">
        <v>238</v>
      </c>
      <c r="E87" s="18" t="s">
        <v>176</v>
      </c>
      <c r="F87" s="144"/>
      <c r="G87" s="144"/>
      <c r="H87" s="17"/>
      <c r="I87" s="163">
        <v>500000</v>
      </c>
      <c r="J87" s="164">
        <v>500000</v>
      </c>
      <c r="K87" s="9">
        <f t="shared" si="1"/>
        <v>0</v>
      </c>
      <c r="L87" s="146"/>
      <c r="M87" s="165"/>
      <c r="N87" s="159"/>
      <c r="O87" s="159"/>
      <c r="P87" s="159"/>
      <c r="Q87" s="159"/>
      <c r="R87" s="159"/>
      <c r="S87" s="159"/>
      <c r="T87" s="159"/>
      <c r="U87" s="159"/>
      <c r="V87" s="159"/>
    </row>
    <row r="88" spans="1:22" s="48" customFormat="1" ht="33" customHeight="1">
      <c r="A88" s="35"/>
      <c r="B88" s="35"/>
      <c r="C88" s="35"/>
      <c r="D88" s="17" t="s">
        <v>239</v>
      </c>
      <c r="E88" s="18" t="s">
        <v>177</v>
      </c>
      <c r="F88" s="144"/>
      <c r="G88" s="144"/>
      <c r="H88" s="17"/>
      <c r="I88" s="163">
        <v>500000</v>
      </c>
      <c r="J88" s="164">
        <v>500000</v>
      </c>
      <c r="K88" s="9">
        <f t="shared" si="1"/>
        <v>0</v>
      </c>
      <c r="L88" s="146"/>
      <c r="M88" s="165"/>
      <c r="N88" s="159"/>
      <c r="O88" s="159"/>
      <c r="P88" s="159"/>
      <c r="Q88" s="159"/>
      <c r="R88" s="159"/>
      <c r="S88" s="159"/>
      <c r="T88" s="159"/>
      <c r="U88" s="159"/>
      <c r="V88" s="159"/>
    </row>
    <row r="89" spans="1:22" s="48" customFormat="1" ht="40.5" customHeight="1">
      <c r="A89" s="35"/>
      <c r="B89" s="35"/>
      <c r="C89" s="35"/>
      <c r="D89" s="17" t="s">
        <v>56</v>
      </c>
      <c r="E89" s="18" t="s">
        <v>178</v>
      </c>
      <c r="F89" s="144"/>
      <c r="G89" s="144"/>
      <c r="H89" s="17"/>
      <c r="I89" s="163">
        <v>1000000</v>
      </c>
      <c r="J89" s="164">
        <v>1000000</v>
      </c>
      <c r="K89" s="9">
        <f t="shared" si="1"/>
        <v>0</v>
      </c>
      <c r="L89" s="146"/>
      <c r="M89" s="165"/>
      <c r="N89" s="159"/>
      <c r="O89" s="159"/>
      <c r="P89" s="159"/>
      <c r="Q89" s="159"/>
      <c r="R89" s="159"/>
      <c r="S89" s="159"/>
      <c r="T89" s="159"/>
      <c r="U89" s="159"/>
      <c r="V89" s="159"/>
    </row>
    <row r="90" spans="1:22" s="48" customFormat="1" ht="36.75" customHeight="1">
      <c r="A90" s="35"/>
      <c r="B90" s="35"/>
      <c r="C90" s="35"/>
      <c r="D90" s="17" t="s">
        <v>240</v>
      </c>
      <c r="E90" s="18" t="s">
        <v>187</v>
      </c>
      <c r="F90" s="144"/>
      <c r="G90" s="144"/>
      <c r="H90" s="17"/>
      <c r="I90" s="163">
        <v>995350</v>
      </c>
      <c r="J90" s="164">
        <v>798622.83</v>
      </c>
      <c r="K90" s="9">
        <f t="shared" si="1"/>
        <v>196727.17000000004</v>
      </c>
      <c r="L90" s="146"/>
      <c r="M90" s="165"/>
      <c r="N90" s="159"/>
      <c r="O90" s="159"/>
      <c r="P90" s="159"/>
      <c r="Q90" s="159"/>
      <c r="R90" s="159"/>
      <c r="S90" s="159"/>
      <c r="T90" s="159"/>
      <c r="U90" s="159"/>
      <c r="V90" s="159"/>
    </row>
    <row r="91" spans="1:22" s="4" customFormat="1" ht="45" customHeight="1">
      <c r="A91" s="160">
        <v>21</v>
      </c>
      <c r="B91" s="282">
        <v>2013</v>
      </c>
      <c r="C91" s="282">
        <v>2015</v>
      </c>
      <c r="E91" s="13" t="s">
        <v>292</v>
      </c>
      <c r="F91" s="13" t="s">
        <v>24</v>
      </c>
      <c r="G91" s="10">
        <f>H91*15/100</f>
        <v>743940.9</v>
      </c>
      <c r="H91" s="45">
        <v>4959606</v>
      </c>
      <c r="I91" s="49">
        <f>I92+I93+I94+I95+I96+I97</f>
        <v>4422278</v>
      </c>
      <c r="J91" s="49">
        <f>J92+J93+J94+J95+J96+J97</f>
        <v>3774213.8</v>
      </c>
      <c r="K91" s="9">
        <f t="shared" si="1"/>
        <v>648064.20000000019</v>
      </c>
      <c r="L91" s="143">
        <f>H91-I91</f>
        <v>537328</v>
      </c>
      <c r="M91" s="166"/>
      <c r="N91" s="162"/>
      <c r="O91" s="162"/>
      <c r="P91" s="162"/>
      <c r="Q91" s="162"/>
      <c r="R91" s="162"/>
      <c r="S91" s="162"/>
      <c r="T91" s="162"/>
      <c r="U91" s="162"/>
      <c r="V91" s="162"/>
    </row>
    <row r="92" spans="1:22" s="48" customFormat="1" ht="33.75" customHeight="1">
      <c r="A92" s="35"/>
      <c r="B92" s="35"/>
      <c r="C92" s="35"/>
      <c r="D92" s="17" t="s">
        <v>241</v>
      </c>
      <c r="E92" s="20" t="s">
        <v>176</v>
      </c>
      <c r="F92" s="144"/>
      <c r="G92" s="144"/>
      <c r="H92" s="17"/>
      <c r="I92" s="163">
        <v>500000</v>
      </c>
      <c r="J92" s="164">
        <v>500000</v>
      </c>
      <c r="K92" s="9">
        <f t="shared" si="1"/>
        <v>0</v>
      </c>
      <c r="L92" s="146"/>
      <c r="M92" s="165"/>
      <c r="N92" s="159"/>
      <c r="O92" s="159"/>
      <c r="P92" s="159"/>
      <c r="Q92" s="159"/>
      <c r="R92" s="159"/>
      <c r="S92" s="159"/>
      <c r="T92" s="159"/>
      <c r="U92" s="159"/>
      <c r="V92" s="159"/>
    </row>
    <row r="93" spans="1:22" s="48" customFormat="1" ht="33.75" customHeight="1">
      <c r="A93" s="35"/>
      <c r="B93" s="35"/>
      <c r="C93" s="35"/>
      <c r="D93" s="17" t="s">
        <v>242</v>
      </c>
      <c r="E93" s="20" t="s">
        <v>177</v>
      </c>
      <c r="F93" s="144"/>
      <c r="G93" s="144"/>
      <c r="H93" s="17"/>
      <c r="I93" s="163">
        <v>500000</v>
      </c>
      <c r="J93" s="164">
        <v>500000</v>
      </c>
      <c r="K93" s="9">
        <f t="shared" si="1"/>
        <v>0</v>
      </c>
      <c r="L93" s="146"/>
      <c r="M93" s="165"/>
      <c r="N93" s="159"/>
      <c r="O93" s="159"/>
      <c r="P93" s="159"/>
      <c r="Q93" s="159"/>
      <c r="R93" s="159"/>
      <c r="S93" s="159"/>
      <c r="T93" s="159"/>
      <c r="U93" s="159"/>
      <c r="V93" s="159"/>
    </row>
    <row r="94" spans="1:22" s="48" customFormat="1" ht="28.5" customHeight="1">
      <c r="A94" s="35"/>
      <c r="B94" s="35"/>
      <c r="C94" s="35"/>
      <c r="D94" s="17" t="s">
        <v>243</v>
      </c>
      <c r="E94" s="20" t="s">
        <v>178</v>
      </c>
      <c r="F94" s="144"/>
      <c r="G94" s="144"/>
      <c r="H94" s="17"/>
      <c r="I94" s="163">
        <v>1000000</v>
      </c>
      <c r="J94" s="164">
        <v>1000000</v>
      </c>
      <c r="K94" s="9">
        <f t="shared" si="1"/>
        <v>0</v>
      </c>
      <c r="L94" s="146"/>
      <c r="M94" s="165"/>
      <c r="N94" s="159"/>
      <c r="O94" s="159"/>
      <c r="P94" s="159"/>
      <c r="Q94" s="159"/>
      <c r="R94" s="159"/>
      <c r="S94" s="159"/>
      <c r="T94" s="159"/>
      <c r="U94" s="159"/>
      <c r="V94" s="159"/>
    </row>
    <row r="95" spans="1:22" s="48" customFormat="1" ht="25.5" customHeight="1">
      <c r="A95" s="35"/>
      <c r="B95" s="35"/>
      <c r="C95" s="35"/>
      <c r="D95" s="17" t="s">
        <v>244</v>
      </c>
      <c r="E95" s="20" t="s">
        <v>187</v>
      </c>
      <c r="F95" s="144"/>
      <c r="G95" s="144"/>
      <c r="H95" s="17"/>
      <c r="I95" s="163">
        <v>500000</v>
      </c>
      <c r="J95" s="164">
        <v>500000</v>
      </c>
      <c r="K95" s="9">
        <f t="shared" si="1"/>
        <v>0</v>
      </c>
      <c r="L95" s="146"/>
      <c r="M95" s="165"/>
      <c r="N95" s="159"/>
      <c r="O95" s="159"/>
      <c r="P95" s="159"/>
      <c r="Q95" s="159"/>
      <c r="R95" s="159"/>
      <c r="S95" s="159"/>
      <c r="T95" s="159"/>
      <c r="U95" s="159"/>
      <c r="V95" s="159"/>
    </row>
    <row r="96" spans="1:22" s="48" customFormat="1" ht="40.5" customHeight="1">
      <c r="A96" s="35"/>
      <c r="B96" s="35"/>
      <c r="C96" s="35"/>
      <c r="D96" s="17" t="s">
        <v>57</v>
      </c>
      <c r="E96" s="20" t="s">
        <v>236</v>
      </c>
      <c r="F96" s="144"/>
      <c r="G96" s="144"/>
      <c r="H96" s="17"/>
      <c r="I96" s="163">
        <v>1000000</v>
      </c>
      <c r="J96" s="164">
        <v>1000000</v>
      </c>
      <c r="K96" s="9">
        <f t="shared" si="1"/>
        <v>0</v>
      </c>
      <c r="L96" s="146"/>
      <c r="M96" s="165"/>
      <c r="N96" s="159"/>
      <c r="O96" s="159"/>
      <c r="P96" s="159"/>
      <c r="Q96" s="159"/>
      <c r="R96" s="159"/>
      <c r="S96" s="159"/>
      <c r="T96" s="159"/>
      <c r="U96" s="159"/>
      <c r="V96" s="159"/>
    </row>
    <row r="97" spans="1:22" s="48" customFormat="1" ht="29.25" customHeight="1">
      <c r="A97" s="35"/>
      <c r="B97" s="35"/>
      <c r="C97" s="35"/>
      <c r="D97" s="17" t="s">
        <v>246</v>
      </c>
      <c r="E97" s="20" t="s">
        <v>245</v>
      </c>
      <c r="F97" s="144"/>
      <c r="G97" s="144"/>
      <c r="H97" s="17"/>
      <c r="I97" s="163">
        <v>922278</v>
      </c>
      <c r="J97" s="164">
        <v>274213.8</v>
      </c>
      <c r="K97" s="9">
        <f t="shared" si="1"/>
        <v>648064.19999999995</v>
      </c>
      <c r="L97" s="146"/>
      <c r="M97" s="165"/>
      <c r="N97" s="159"/>
      <c r="O97" s="159"/>
      <c r="P97" s="159"/>
      <c r="Q97" s="159"/>
      <c r="R97" s="159"/>
      <c r="S97" s="159"/>
      <c r="T97" s="159"/>
      <c r="U97" s="159"/>
      <c r="V97" s="159"/>
    </row>
    <row r="98" spans="1:22" s="4" customFormat="1" ht="43.5" customHeight="1">
      <c r="A98" s="160">
        <v>22</v>
      </c>
      <c r="B98" s="282">
        <v>2014</v>
      </c>
      <c r="C98" s="282">
        <v>2015</v>
      </c>
      <c r="E98" s="11" t="s">
        <v>252</v>
      </c>
      <c r="F98" s="12" t="s">
        <v>25</v>
      </c>
      <c r="G98" s="14">
        <f>H98*15/100</f>
        <v>1120621.6499999999</v>
      </c>
      <c r="H98" s="45">
        <v>7470811</v>
      </c>
      <c r="I98" s="49">
        <f>I99+I100+I101+I102+I103+I104</f>
        <v>6987060</v>
      </c>
      <c r="J98" s="50">
        <f>J99+J100+J101+J102+J103+J104</f>
        <v>6448342.5099999998</v>
      </c>
      <c r="K98" s="9">
        <f t="shared" si="1"/>
        <v>538717.49000000022</v>
      </c>
      <c r="L98" s="143">
        <f>H98-I98</f>
        <v>483751</v>
      </c>
      <c r="M98" s="166"/>
      <c r="N98" s="162"/>
      <c r="O98" s="162"/>
      <c r="P98" s="162"/>
      <c r="Q98" s="162"/>
      <c r="R98" s="162"/>
      <c r="S98" s="162"/>
      <c r="T98" s="162"/>
      <c r="U98" s="162"/>
      <c r="V98" s="162"/>
    </row>
    <row r="99" spans="1:22" s="48" customFormat="1" ht="30.75" customHeight="1">
      <c r="A99" s="35"/>
      <c r="B99" s="35"/>
      <c r="C99" s="35"/>
      <c r="D99" s="18" t="s">
        <v>247</v>
      </c>
      <c r="E99" s="19" t="s">
        <v>176</v>
      </c>
      <c r="F99" s="168"/>
      <c r="G99" s="168"/>
      <c r="H99" s="18"/>
      <c r="I99" s="169">
        <v>500000</v>
      </c>
      <c r="J99" s="55">
        <v>499999.79</v>
      </c>
      <c r="K99" s="9">
        <f t="shared" si="1"/>
        <v>0.21000000002095476</v>
      </c>
      <c r="L99" s="146"/>
      <c r="M99" s="165"/>
      <c r="N99" s="159"/>
      <c r="O99" s="159"/>
      <c r="P99" s="159"/>
      <c r="Q99" s="159"/>
      <c r="R99" s="159"/>
      <c r="S99" s="159"/>
      <c r="T99" s="159"/>
      <c r="U99" s="159"/>
      <c r="V99" s="159"/>
    </row>
    <row r="100" spans="1:22" s="48" customFormat="1" ht="33" customHeight="1">
      <c r="A100" s="35"/>
      <c r="B100" s="35"/>
      <c r="C100" s="35"/>
      <c r="D100" s="18" t="s">
        <v>248</v>
      </c>
      <c r="E100" s="19" t="s">
        <v>177</v>
      </c>
      <c r="F100" s="168"/>
      <c r="G100" s="168"/>
      <c r="H100" s="18"/>
      <c r="I100" s="163">
        <v>1500000</v>
      </c>
      <c r="J100" s="164">
        <v>1499993.09</v>
      </c>
      <c r="K100" s="9">
        <f t="shared" si="1"/>
        <v>6.909999999916181</v>
      </c>
      <c r="L100" s="146"/>
      <c r="M100" s="165"/>
      <c r="N100" s="159"/>
      <c r="O100" s="159"/>
      <c r="P100" s="159"/>
      <c r="Q100" s="159"/>
      <c r="R100" s="159"/>
      <c r="S100" s="159"/>
      <c r="T100" s="159"/>
      <c r="U100" s="159"/>
      <c r="V100" s="159"/>
    </row>
    <row r="101" spans="1:22" s="48" customFormat="1" ht="33" customHeight="1">
      <c r="A101" s="35"/>
      <c r="B101" s="35"/>
      <c r="C101" s="35"/>
      <c r="D101" s="18" t="s">
        <v>249</v>
      </c>
      <c r="E101" s="19" t="s">
        <v>178</v>
      </c>
      <c r="F101" s="168"/>
      <c r="G101" s="168"/>
      <c r="H101" s="18"/>
      <c r="I101" s="163">
        <v>500000</v>
      </c>
      <c r="J101" s="164">
        <v>499810.38</v>
      </c>
      <c r="K101" s="9">
        <f t="shared" si="1"/>
        <v>189.61999999999534</v>
      </c>
      <c r="L101" s="146"/>
      <c r="M101" s="165"/>
      <c r="N101" s="159"/>
      <c r="O101" s="159"/>
      <c r="P101" s="159"/>
      <c r="Q101" s="159"/>
      <c r="R101" s="159"/>
      <c r="S101" s="159"/>
      <c r="T101" s="159"/>
      <c r="U101" s="159"/>
      <c r="V101" s="159"/>
    </row>
    <row r="102" spans="1:22" s="48" customFormat="1" ht="42" customHeight="1">
      <c r="A102" s="35"/>
      <c r="B102" s="35"/>
      <c r="C102" s="35"/>
      <c r="D102" s="18" t="s">
        <v>58</v>
      </c>
      <c r="E102" s="19" t="s">
        <v>187</v>
      </c>
      <c r="F102" s="168"/>
      <c r="G102" s="168"/>
      <c r="H102" s="18"/>
      <c r="I102" s="163">
        <v>1000000</v>
      </c>
      <c r="J102" s="164">
        <v>999703.08</v>
      </c>
      <c r="K102" s="9">
        <f t="shared" si="1"/>
        <v>296.92000000004191</v>
      </c>
      <c r="L102" s="146"/>
      <c r="M102" s="165"/>
      <c r="N102" s="159"/>
      <c r="O102" s="159"/>
      <c r="P102" s="159"/>
      <c r="Q102" s="159"/>
      <c r="R102" s="159"/>
      <c r="S102" s="159"/>
      <c r="T102" s="159"/>
      <c r="U102" s="159"/>
      <c r="V102" s="159"/>
    </row>
    <row r="103" spans="1:22" s="48" customFormat="1" ht="31.5" customHeight="1">
      <c r="A103" s="35"/>
      <c r="B103" s="35"/>
      <c r="C103" s="35"/>
      <c r="D103" s="18" t="s">
        <v>250</v>
      </c>
      <c r="E103" s="19" t="s">
        <v>236</v>
      </c>
      <c r="F103" s="168"/>
      <c r="G103" s="168"/>
      <c r="H103" s="18"/>
      <c r="I103" s="163">
        <v>1000000</v>
      </c>
      <c r="J103" s="164">
        <v>1000000</v>
      </c>
      <c r="K103" s="9">
        <f t="shared" si="1"/>
        <v>0</v>
      </c>
      <c r="L103" s="146"/>
      <c r="M103" s="165"/>
      <c r="N103" s="159"/>
      <c r="O103" s="159"/>
      <c r="P103" s="159"/>
      <c r="Q103" s="159"/>
      <c r="R103" s="159"/>
      <c r="S103" s="159"/>
      <c r="T103" s="159"/>
      <c r="U103" s="159"/>
      <c r="V103" s="159"/>
    </row>
    <row r="104" spans="1:22" s="48" customFormat="1" ht="32.25" customHeight="1">
      <c r="A104" s="35"/>
      <c r="B104" s="35"/>
      <c r="C104" s="35"/>
      <c r="D104" s="18" t="s">
        <v>251</v>
      </c>
      <c r="E104" s="19" t="s">
        <v>245</v>
      </c>
      <c r="F104" s="168"/>
      <c r="G104" s="168"/>
      <c r="H104" s="18"/>
      <c r="I104" s="163">
        <v>2487060</v>
      </c>
      <c r="J104" s="164">
        <v>1948836.17</v>
      </c>
      <c r="K104" s="9">
        <f t="shared" si="1"/>
        <v>538223.83000000007</v>
      </c>
      <c r="L104" s="146"/>
      <c r="M104" s="165"/>
      <c r="N104" s="159"/>
      <c r="O104" s="159"/>
      <c r="P104" s="159"/>
      <c r="Q104" s="159"/>
      <c r="R104" s="159"/>
      <c r="S104" s="159"/>
      <c r="T104" s="159"/>
      <c r="U104" s="159"/>
      <c r="V104" s="159"/>
    </row>
    <row r="105" spans="1:22" s="4" customFormat="1" ht="41.25" customHeight="1">
      <c r="A105" s="160">
        <v>23</v>
      </c>
      <c r="B105" s="282">
        <v>2013</v>
      </c>
      <c r="C105" s="282">
        <v>2015</v>
      </c>
      <c r="E105" s="13" t="s">
        <v>257</v>
      </c>
      <c r="F105" s="13" t="s">
        <v>26</v>
      </c>
      <c r="G105" s="10">
        <f>H105*15/100</f>
        <v>2720705.85</v>
      </c>
      <c r="H105" s="45">
        <v>18138039</v>
      </c>
      <c r="I105" s="49">
        <f>I106+I107+I108+I109+I110</f>
        <v>11500000</v>
      </c>
      <c r="J105" s="49">
        <f>J106+J107+J108+J109+J110</f>
        <v>11500000.050000001</v>
      </c>
      <c r="K105" s="9">
        <f t="shared" si="1"/>
        <v>-5.000000074505806E-2</v>
      </c>
      <c r="L105" s="143">
        <f>H105-I105</f>
        <v>6638039</v>
      </c>
      <c r="M105" s="166"/>
      <c r="N105" s="162"/>
      <c r="O105" s="162"/>
      <c r="P105" s="162"/>
      <c r="Q105" s="162"/>
      <c r="R105" s="162"/>
      <c r="S105" s="162"/>
      <c r="T105" s="162"/>
      <c r="U105" s="162"/>
      <c r="V105" s="162"/>
    </row>
    <row r="106" spans="1:22" s="48" customFormat="1" ht="32.25" customHeight="1">
      <c r="A106" s="35"/>
      <c r="B106" s="35"/>
      <c r="C106" s="35"/>
      <c r="D106" s="17" t="s">
        <v>253</v>
      </c>
      <c r="E106" s="20" t="s">
        <v>176</v>
      </c>
      <c r="F106" s="144"/>
      <c r="G106" s="144"/>
      <c r="H106" s="17"/>
      <c r="I106" s="163">
        <v>500000</v>
      </c>
      <c r="J106" s="164">
        <v>500000</v>
      </c>
      <c r="K106" s="9">
        <f t="shared" si="1"/>
        <v>0</v>
      </c>
      <c r="L106" s="146"/>
      <c r="M106" s="165"/>
      <c r="N106" s="159"/>
      <c r="O106" s="159"/>
      <c r="P106" s="159"/>
      <c r="Q106" s="159"/>
      <c r="R106" s="159"/>
      <c r="S106" s="159"/>
      <c r="T106" s="159"/>
      <c r="U106" s="159"/>
      <c r="V106" s="159"/>
    </row>
    <row r="107" spans="1:22" s="48" customFormat="1" ht="27.75" customHeight="1">
      <c r="A107" s="35"/>
      <c r="B107" s="35"/>
      <c r="C107" s="35"/>
      <c r="D107" s="17" t="s">
        <v>254</v>
      </c>
      <c r="E107" s="20" t="s">
        <v>177</v>
      </c>
      <c r="F107" s="144"/>
      <c r="G107" s="144"/>
      <c r="H107" s="17"/>
      <c r="I107" s="163">
        <v>3000000</v>
      </c>
      <c r="J107" s="164">
        <v>3000000.05</v>
      </c>
      <c r="K107" s="9">
        <f t="shared" si="1"/>
        <v>-4.9999999813735485E-2</v>
      </c>
      <c r="L107" s="146"/>
      <c r="M107" s="165"/>
      <c r="N107" s="159"/>
      <c r="O107" s="159"/>
      <c r="P107" s="159"/>
      <c r="Q107" s="159"/>
      <c r="R107" s="159"/>
      <c r="S107" s="159"/>
      <c r="T107" s="159"/>
      <c r="U107" s="159"/>
      <c r="V107" s="159"/>
    </row>
    <row r="108" spans="1:22" s="48" customFormat="1" ht="33" customHeight="1">
      <c r="A108" s="35"/>
      <c r="B108" s="35"/>
      <c r="C108" s="35"/>
      <c r="D108" s="17" t="s">
        <v>255</v>
      </c>
      <c r="E108" s="20" t="s">
        <v>178</v>
      </c>
      <c r="F108" s="144"/>
      <c r="G108" s="144"/>
      <c r="H108" s="17"/>
      <c r="I108" s="163">
        <v>3000000</v>
      </c>
      <c r="J108" s="164">
        <v>3000000</v>
      </c>
      <c r="K108" s="9">
        <f t="shared" si="1"/>
        <v>0</v>
      </c>
      <c r="L108" s="146"/>
      <c r="M108" s="165"/>
      <c r="N108" s="159"/>
      <c r="O108" s="159"/>
      <c r="P108" s="159"/>
      <c r="Q108" s="159"/>
      <c r="R108" s="159"/>
      <c r="S108" s="159"/>
      <c r="T108" s="159"/>
      <c r="U108" s="159"/>
      <c r="V108" s="159"/>
    </row>
    <row r="109" spans="1:22" s="48" customFormat="1" ht="28.5" customHeight="1">
      <c r="A109" s="35"/>
      <c r="B109" s="35"/>
      <c r="C109" s="35"/>
      <c r="D109" s="17" t="s">
        <v>256</v>
      </c>
      <c r="E109" s="20" t="s">
        <v>187</v>
      </c>
      <c r="F109" s="144"/>
      <c r="G109" s="144"/>
      <c r="H109" s="17"/>
      <c r="I109" s="163">
        <v>4000000</v>
      </c>
      <c r="J109" s="164">
        <v>4000000</v>
      </c>
      <c r="K109" s="9">
        <f t="shared" si="1"/>
        <v>0</v>
      </c>
      <c r="L109" s="146"/>
      <c r="M109" s="165"/>
      <c r="N109" s="159"/>
      <c r="O109" s="159"/>
      <c r="P109" s="159"/>
      <c r="Q109" s="159"/>
      <c r="R109" s="159"/>
      <c r="S109" s="159"/>
      <c r="T109" s="159"/>
      <c r="U109" s="159"/>
      <c r="V109" s="159"/>
    </row>
    <row r="110" spans="1:22" s="48" customFormat="1" ht="34.5" customHeight="1">
      <c r="A110" s="35"/>
      <c r="B110" s="35"/>
      <c r="C110" s="35"/>
      <c r="D110" s="17" t="s">
        <v>59</v>
      </c>
      <c r="E110" s="20" t="s">
        <v>236</v>
      </c>
      <c r="F110" s="144"/>
      <c r="G110" s="144"/>
      <c r="H110" s="17"/>
      <c r="I110" s="163">
        <v>1000000</v>
      </c>
      <c r="J110" s="164">
        <v>1000000</v>
      </c>
      <c r="K110" s="9">
        <f t="shared" si="1"/>
        <v>0</v>
      </c>
      <c r="L110" s="146"/>
      <c r="M110" s="165"/>
      <c r="N110" s="159"/>
      <c r="O110" s="159"/>
      <c r="P110" s="159"/>
      <c r="Q110" s="159"/>
      <c r="R110" s="159"/>
      <c r="S110" s="159"/>
      <c r="T110" s="159"/>
      <c r="U110" s="159"/>
      <c r="V110" s="159"/>
    </row>
    <row r="111" spans="1:22" s="4" customFormat="1" ht="39.75" customHeight="1">
      <c r="A111" s="160">
        <v>24</v>
      </c>
      <c r="B111" s="160">
        <v>2014</v>
      </c>
      <c r="C111" s="160">
        <v>2015</v>
      </c>
      <c r="D111" s="40"/>
      <c r="E111" s="12" t="s">
        <v>260</v>
      </c>
      <c r="F111" s="12" t="s">
        <v>27</v>
      </c>
      <c r="G111" s="14">
        <f>H111*15/100</f>
        <v>270283.5</v>
      </c>
      <c r="H111" s="46">
        <v>1801890</v>
      </c>
      <c r="I111" s="49">
        <f>I112+I113+I114</f>
        <v>1637954</v>
      </c>
      <c r="J111" s="49">
        <f>J112+J113+J114</f>
        <v>715960.4</v>
      </c>
      <c r="K111" s="9">
        <f t="shared" si="1"/>
        <v>921993.6</v>
      </c>
      <c r="L111" s="143">
        <f>H111-I111</f>
        <v>163936</v>
      </c>
      <c r="M111" s="166"/>
      <c r="N111" s="162"/>
      <c r="O111" s="162"/>
      <c r="P111" s="162"/>
      <c r="Q111" s="162"/>
      <c r="R111" s="162"/>
      <c r="S111" s="162"/>
      <c r="T111" s="162"/>
      <c r="U111" s="162"/>
      <c r="V111" s="162"/>
    </row>
    <row r="112" spans="1:22" s="48" customFormat="1" ht="30.75" customHeight="1">
      <c r="A112" s="35"/>
      <c r="B112" s="35"/>
      <c r="C112" s="35"/>
      <c r="D112" s="17" t="s">
        <v>258</v>
      </c>
      <c r="E112" s="19" t="s">
        <v>176</v>
      </c>
      <c r="F112" s="168"/>
      <c r="G112" s="168"/>
      <c r="H112" s="18"/>
      <c r="I112" s="163">
        <v>500000</v>
      </c>
      <c r="J112" s="164">
        <v>500000</v>
      </c>
      <c r="K112" s="9">
        <f t="shared" si="1"/>
        <v>0</v>
      </c>
      <c r="L112" s="146"/>
      <c r="M112" s="165"/>
      <c r="N112" s="159"/>
      <c r="O112" s="159"/>
      <c r="P112" s="159"/>
      <c r="Q112" s="159"/>
      <c r="R112" s="159"/>
      <c r="S112" s="159"/>
      <c r="T112" s="159"/>
      <c r="U112" s="159"/>
      <c r="V112" s="159"/>
    </row>
    <row r="113" spans="1:22" s="48" customFormat="1" ht="42.75" customHeight="1">
      <c r="A113" s="35"/>
      <c r="B113" s="35"/>
      <c r="C113" s="35"/>
      <c r="D113" s="17" t="s">
        <v>60</v>
      </c>
      <c r="E113" s="19" t="s">
        <v>177</v>
      </c>
      <c r="F113" s="168"/>
      <c r="G113" s="168"/>
      <c r="H113" s="18"/>
      <c r="I113" s="163">
        <v>500000</v>
      </c>
      <c r="J113" s="164">
        <v>152165</v>
      </c>
      <c r="K113" s="9">
        <f t="shared" si="1"/>
        <v>347835</v>
      </c>
      <c r="L113" s="146"/>
      <c r="M113" s="165"/>
      <c r="N113" s="159"/>
      <c r="O113" s="159"/>
      <c r="P113" s="159"/>
      <c r="Q113" s="159"/>
      <c r="R113" s="159"/>
      <c r="S113" s="159"/>
      <c r="T113" s="159"/>
      <c r="U113" s="159"/>
      <c r="V113" s="159"/>
    </row>
    <row r="114" spans="1:22" s="48" customFormat="1" ht="33" customHeight="1">
      <c r="A114" s="35"/>
      <c r="B114" s="35"/>
      <c r="C114" s="35"/>
      <c r="D114" s="17" t="s">
        <v>259</v>
      </c>
      <c r="E114" s="19" t="s">
        <v>178</v>
      </c>
      <c r="F114" s="168"/>
      <c r="G114" s="168"/>
      <c r="H114" s="18"/>
      <c r="I114" s="169">
        <v>637954</v>
      </c>
      <c r="J114" s="55">
        <v>63795.4</v>
      </c>
      <c r="K114" s="9">
        <f t="shared" si="1"/>
        <v>574158.6</v>
      </c>
      <c r="L114" s="146"/>
      <c r="M114" s="165"/>
      <c r="N114" s="159"/>
      <c r="O114" s="159"/>
      <c r="P114" s="159"/>
      <c r="Q114" s="159"/>
      <c r="R114" s="159"/>
      <c r="S114" s="159"/>
      <c r="T114" s="159"/>
      <c r="U114" s="159"/>
      <c r="V114" s="159"/>
    </row>
    <row r="115" spans="1:22" s="4" customFormat="1" ht="41.25" customHeight="1">
      <c r="A115" s="160">
        <v>25</v>
      </c>
      <c r="B115" s="282">
        <v>2013</v>
      </c>
      <c r="C115" s="282">
        <v>2015</v>
      </c>
      <c r="E115" s="13" t="s">
        <v>263</v>
      </c>
      <c r="F115" s="13" t="s">
        <v>28</v>
      </c>
      <c r="G115" s="10">
        <f>H115*15/100</f>
        <v>296998.5</v>
      </c>
      <c r="H115" s="46">
        <v>1979990</v>
      </c>
      <c r="I115" s="49">
        <f>I116+I117+I118</f>
        <v>1824047</v>
      </c>
      <c r="J115" s="50">
        <f>J116+J117+J118</f>
        <v>1658358.3</v>
      </c>
      <c r="K115" s="9">
        <f t="shared" si="1"/>
        <v>165688.69999999995</v>
      </c>
      <c r="L115" s="143">
        <f>H115-I115</f>
        <v>155943</v>
      </c>
      <c r="M115" s="166"/>
      <c r="N115" s="162"/>
      <c r="O115" s="162"/>
      <c r="P115" s="162"/>
      <c r="Q115" s="162"/>
      <c r="R115" s="162"/>
      <c r="S115" s="162"/>
      <c r="T115" s="162"/>
      <c r="U115" s="162"/>
      <c r="V115" s="162"/>
    </row>
    <row r="116" spans="1:22" s="48" customFormat="1" ht="26.25" customHeight="1">
      <c r="A116" s="35"/>
      <c r="B116" s="35"/>
      <c r="C116" s="35"/>
      <c r="D116" s="17" t="s">
        <v>261</v>
      </c>
      <c r="E116" s="20" t="s">
        <v>176</v>
      </c>
      <c r="F116" s="144"/>
      <c r="G116" s="144"/>
      <c r="H116" s="17"/>
      <c r="I116" s="170">
        <v>500000</v>
      </c>
      <c r="J116" s="55">
        <v>500000</v>
      </c>
      <c r="K116" s="9">
        <f t="shared" si="1"/>
        <v>0</v>
      </c>
      <c r="L116" s="146"/>
      <c r="M116" s="165"/>
      <c r="N116" s="159"/>
      <c r="O116" s="159"/>
      <c r="P116" s="159"/>
      <c r="Q116" s="159"/>
      <c r="R116" s="159"/>
      <c r="S116" s="159"/>
      <c r="T116" s="159"/>
      <c r="U116" s="159"/>
      <c r="V116" s="159"/>
    </row>
    <row r="117" spans="1:22" s="48" customFormat="1" ht="42.75" customHeight="1">
      <c r="A117" s="35"/>
      <c r="B117" s="35"/>
      <c r="C117" s="35"/>
      <c r="D117" s="17" t="s">
        <v>61</v>
      </c>
      <c r="E117" s="20" t="s">
        <v>177</v>
      </c>
      <c r="F117" s="144"/>
      <c r="G117" s="144"/>
      <c r="H117" s="17"/>
      <c r="I117" s="170">
        <v>500000</v>
      </c>
      <c r="J117" s="55">
        <v>500000</v>
      </c>
      <c r="K117" s="9">
        <f t="shared" si="1"/>
        <v>0</v>
      </c>
      <c r="L117" s="146"/>
      <c r="M117" s="165"/>
      <c r="N117" s="159"/>
      <c r="O117" s="159"/>
      <c r="P117" s="159"/>
      <c r="Q117" s="159"/>
      <c r="R117" s="159"/>
      <c r="S117" s="159"/>
      <c r="T117" s="159"/>
      <c r="U117" s="159"/>
      <c r="V117" s="159"/>
    </row>
    <row r="118" spans="1:22" s="48" customFormat="1" ht="32.25" customHeight="1">
      <c r="A118" s="35"/>
      <c r="B118" s="35"/>
      <c r="C118" s="35"/>
      <c r="D118" s="17" t="s">
        <v>262</v>
      </c>
      <c r="E118" s="20" t="s">
        <v>178</v>
      </c>
      <c r="F118" s="144"/>
      <c r="G118" s="144"/>
      <c r="H118" s="17"/>
      <c r="I118" s="170">
        <v>824047</v>
      </c>
      <c r="J118" s="55">
        <v>658358.30000000005</v>
      </c>
      <c r="K118" s="9">
        <f t="shared" si="1"/>
        <v>165688.69999999995</v>
      </c>
      <c r="L118" s="146"/>
      <c r="M118" s="165"/>
      <c r="N118" s="159"/>
      <c r="O118" s="159"/>
      <c r="P118" s="159"/>
      <c r="Q118" s="159"/>
      <c r="R118" s="159"/>
      <c r="S118" s="159"/>
      <c r="T118" s="159"/>
      <c r="U118" s="159"/>
      <c r="V118" s="159"/>
    </row>
    <row r="119" spans="1:22" s="4" customFormat="1" ht="55.5" customHeight="1">
      <c r="A119" s="160">
        <v>26</v>
      </c>
      <c r="B119" s="282">
        <v>2013</v>
      </c>
      <c r="C119" s="282">
        <v>2015</v>
      </c>
      <c r="D119" s="40"/>
      <c r="E119" s="12" t="s">
        <v>293</v>
      </c>
      <c r="F119" s="12" t="s">
        <v>29</v>
      </c>
      <c r="G119" s="14">
        <f>H119*15/100</f>
        <v>1945656.15</v>
      </c>
      <c r="H119" s="46">
        <v>12971041</v>
      </c>
      <c r="I119" s="49">
        <f>I120+I121+I122+I123</f>
        <v>7417289</v>
      </c>
      <c r="J119" s="50">
        <f>J120+J121+J122+J123</f>
        <v>7121827.8700000001</v>
      </c>
      <c r="K119" s="9">
        <f t="shared" si="1"/>
        <v>295461.12999999989</v>
      </c>
      <c r="L119" s="143">
        <f>H119-I119</f>
        <v>5553752</v>
      </c>
      <c r="M119" s="166"/>
      <c r="N119" s="162"/>
      <c r="O119" s="162"/>
      <c r="P119" s="162"/>
      <c r="Q119" s="162"/>
      <c r="R119" s="162"/>
      <c r="S119" s="162"/>
      <c r="T119" s="162"/>
      <c r="U119" s="162"/>
      <c r="V119" s="162"/>
    </row>
    <row r="120" spans="1:22" s="48" customFormat="1" ht="28.5" customHeight="1">
      <c r="A120" s="35"/>
      <c r="B120" s="35"/>
      <c r="C120" s="35"/>
      <c r="D120" s="17" t="s">
        <v>264</v>
      </c>
      <c r="E120" s="19" t="s">
        <v>176</v>
      </c>
      <c r="F120" s="168"/>
      <c r="G120" s="168"/>
      <c r="H120" s="18"/>
      <c r="I120" s="170">
        <v>1000000</v>
      </c>
      <c r="J120" s="55">
        <v>1000000</v>
      </c>
      <c r="K120" s="9">
        <f t="shared" si="1"/>
        <v>0</v>
      </c>
      <c r="L120" s="146"/>
      <c r="M120" s="165"/>
      <c r="N120" s="159"/>
      <c r="O120" s="159"/>
      <c r="P120" s="159"/>
      <c r="Q120" s="159"/>
      <c r="R120" s="159"/>
      <c r="S120" s="159"/>
      <c r="T120" s="159"/>
      <c r="U120" s="159"/>
      <c r="V120" s="159"/>
    </row>
    <row r="121" spans="1:22" s="48" customFormat="1" ht="30.75" customHeight="1">
      <c r="A121" s="35"/>
      <c r="B121" s="35"/>
      <c r="C121" s="35"/>
      <c r="D121" s="17" t="s">
        <v>265</v>
      </c>
      <c r="E121" s="19" t="s">
        <v>177</v>
      </c>
      <c r="F121" s="168"/>
      <c r="G121" s="168"/>
      <c r="H121" s="18"/>
      <c r="I121" s="170">
        <v>3000000</v>
      </c>
      <c r="J121" s="55">
        <v>2999999.99</v>
      </c>
      <c r="K121" s="9">
        <f t="shared" si="1"/>
        <v>9.9999997764825821E-3</v>
      </c>
      <c r="L121" s="146"/>
      <c r="M121" s="165"/>
      <c r="N121" s="159"/>
      <c r="O121" s="159"/>
      <c r="P121" s="159"/>
      <c r="Q121" s="159"/>
      <c r="R121" s="159"/>
      <c r="S121" s="159"/>
      <c r="T121" s="159"/>
      <c r="U121" s="159"/>
      <c r="V121" s="159"/>
    </row>
    <row r="122" spans="1:22" s="48" customFormat="1" ht="33" customHeight="1">
      <c r="A122" s="35"/>
      <c r="B122" s="35"/>
      <c r="C122" s="35"/>
      <c r="D122" s="17" t="s">
        <v>266</v>
      </c>
      <c r="E122" s="19" t="s">
        <v>178</v>
      </c>
      <c r="F122" s="168"/>
      <c r="G122" s="168"/>
      <c r="H122" s="18"/>
      <c r="I122" s="170">
        <v>1500000</v>
      </c>
      <c r="J122" s="55">
        <v>1500000</v>
      </c>
      <c r="K122" s="9">
        <f t="shared" si="1"/>
        <v>0</v>
      </c>
      <c r="L122" s="146"/>
      <c r="M122" s="165"/>
      <c r="N122" s="159"/>
      <c r="O122" s="159"/>
      <c r="P122" s="159"/>
      <c r="Q122" s="159"/>
      <c r="R122" s="159"/>
      <c r="S122" s="159"/>
      <c r="T122" s="159"/>
      <c r="U122" s="159"/>
      <c r="V122" s="159"/>
    </row>
    <row r="123" spans="1:22" s="48" customFormat="1" ht="33.75" customHeight="1">
      <c r="A123" s="35"/>
      <c r="B123" s="35"/>
      <c r="C123" s="35"/>
      <c r="D123" s="17" t="s">
        <v>62</v>
      </c>
      <c r="E123" s="19" t="s">
        <v>187</v>
      </c>
      <c r="F123" s="168"/>
      <c r="G123" s="168"/>
      <c r="H123" s="18"/>
      <c r="I123" s="171">
        <v>1917289</v>
      </c>
      <c r="J123" s="55">
        <v>1621827.88</v>
      </c>
      <c r="K123" s="9">
        <f t="shared" si="1"/>
        <v>295461.12000000011</v>
      </c>
      <c r="L123" s="146"/>
      <c r="M123" s="165"/>
      <c r="N123" s="159"/>
      <c r="O123" s="159"/>
      <c r="P123" s="159"/>
      <c r="Q123" s="159"/>
      <c r="R123" s="159"/>
      <c r="S123" s="159"/>
      <c r="T123" s="159"/>
      <c r="U123" s="159"/>
      <c r="V123" s="159"/>
    </row>
    <row r="124" spans="1:22" s="4" customFormat="1" ht="34.5" customHeight="1">
      <c r="A124" s="160">
        <v>27</v>
      </c>
      <c r="B124" s="282">
        <v>2013</v>
      </c>
      <c r="C124" s="282">
        <v>2015</v>
      </c>
      <c r="D124" s="40"/>
      <c r="E124" s="12" t="s">
        <v>268</v>
      </c>
      <c r="F124" s="12" t="s">
        <v>36</v>
      </c>
      <c r="G124" s="14">
        <f>H124*15/100</f>
        <v>1008499.35</v>
      </c>
      <c r="H124" s="51">
        <v>6723329</v>
      </c>
      <c r="I124" s="50">
        <f>I125+I126</f>
        <v>2000000</v>
      </c>
      <c r="J124" s="50">
        <f>J125+J126</f>
        <v>1291866</v>
      </c>
      <c r="K124" s="9">
        <f t="shared" si="1"/>
        <v>708134</v>
      </c>
      <c r="L124" s="143">
        <f>H124-I124</f>
        <v>4723329</v>
      </c>
      <c r="M124" s="166"/>
      <c r="N124" s="162"/>
      <c r="O124" s="162"/>
      <c r="P124" s="162"/>
      <c r="Q124" s="162"/>
      <c r="R124" s="162"/>
      <c r="S124" s="162"/>
      <c r="T124" s="162"/>
      <c r="U124" s="162"/>
      <c r="V124" s="162"/>
    </row>
    <row r="125" spans="1:22" s="48" customFormat="1" ht="33" customHeight="1">
      <c r="A125" s="35"/>
      <c r="B125" s="35"/>
      <c r="C125" s="35"/>
      <c r="D125" s="17" t="s">
        <v>267</v>
      </c>
      <c r="E125" s="18" t="s">
        <v>176</v>
      </c>
      <c r="F125" s="168"/>
      <c r="G125" s="168"/>
      <c r="H125" s="52"/>
      <c r="I125" s="172">
        <v>1000000</v>
      </c>
      <c r="J125" s="55">
        <v>1000000</v>
      </c>
      <c r="K125" s="9">
        <f t="shared" si="1"/>
        <v>0</v>
      </c>
      <c r="L125" s="146"/>
      <c r="M125" s="165"/>
      <c r="N125" s="159"/>
      <c r="O125" s="159"/>
      <c r="P125" s="159"/>
      <c r="Q125" s="159"/>
      <c r="R125" s="159"/>
      <c r="S125" s="159"/>
      <c r="T125" s="159"/>
      <c r="U125" s="159"/>
      <c r="V125" s="159"/>
    </row>
    <row r="126" spans="1:22" s="48" customFormat="1" ht="41.25" customHeight="1">
      <c r="A126" s="35"/>
      <c r="B126" s="35"/>
      <c r="C126" s="35"/>
      <c r="D126" s="17" t="s">
        <v>63</v>
      </c>
      <c r="E126" s="18" t="s">
        <v>177</v>
      </c>
      <c r="F126" s="168"/>
      <c r="G126" s="168"/>
      <c r="H126" s="52"/>
      <c r="I126" s="172">
        <v>1000000</v>
      </c>
      <c r="J126" s="55">
        <v>291866</v>
      </c>
      <c r="K126" s="9">
        <f t="shared" si="1"/>
        <v>708134</v>
      </c>
      <c r="L126" s="146"/>
      <c r="M126" s="165"/>
      <c r="N126" s="159"/>
      <c r="O126" s="159"/>
      <c r="P126" s="159"/>
      <c r="Q126" s="159"/>
      <c r="R126" s="159"/>
      <c r="S126" s="159"/>
      <c r="T126" s="159"/>
      <c r="U126" s="159"/>
      <c r="V126" s="159"/>
    </row>
    <row r="127" spans="1:22" s="4" customFormat="1" ht="40.5" customHeight="1">
      <c r="A127" s="160">
        <v>28</v>
      </c>
      <c r="B127" s="282">
        <v>2014</v>
      </c>
      <c r="C127" s="282">
        <v>2015</v>
      </c>
      <c r="E127" s="12" t="s">
        <v>270</v>
      </c>
      <c r="F127" s="12" t="s">
        <v>30</v>
      </c>
      <c r="G127" s="14">
        <f>H127*15/100</f>
        <v>189895.95</v>
      </c>
      <c r="H127" s="45">
        <v>1265973</v>
      </c>
      <c r="I127" s="50">
        <f>I128+I129</f>
        <v>1188239</v>
      </c>
      <c r="J127" s="50">
        <f>J128+J129</f>
        <v>1115779.25</v>
      </c>
      <c r="K127" s="9">
        <f t="shared" si="1"/>
        <v>72459.75</v>
      </c>
      <c r="L127" s="143">
        <f>H127-I127</f>
        <v>77734</v>
      </c>
      <c r="M127" s="166"/>
      <c r="N127" s="162"/>
      <c r="O127" s="162"/>
      <c r="P127" s="162"/>
      <c r="Q127" s="162"/>
      <c r="R127" s="162"/>
      <c r="S127" s="162"/>
      <c r="T127" s="162"/>
      <c r="U127" s="162"/>
      <c r="V127" s="162"/>
    </row>
    <row r="128" spans="1:22" s="48" customFormat="1" ht="36" customHeight="1">
      <c r="A128" s="35"/>
      <c r="B128" s="35"/>
      <c r="C128" s="35"/>
      <c r="D128" s="18" t="s">
        <v>269</v>
      </c>
      <c r="E128" s="19" t="s">
        <v>176</v>
      </c>
      <c r="F128" s="168"/>
      <c r="G128" s="168"/>
      <c r="H128" s="52"/>
      <c r="I128" s="172">
        <v>500000</v>
      </c>
      <c r="J128" s="55">
        <v>500000</v>
      </c>
      <c r="K128" s="9">
        <f t="shared" si="1"/>
        <v>0</v>
      </c>
      <c r="L128" s="146"/>
      <c r="M128" s="165"/>
      <c r="N128" s="159"/>
      <c r="O128" s="159"/>
      <c r="P128" s="159"/>
      <c r="Q128" s="159"/>
      <c r="R128" s="159"/>
      <c r="S128" s="159"/>
      <c r="T128" s="159"/>
      <c r="U128" s="159"/>
      <c r="V128" s="159"/>
    </row>
    <row r="129" spans="1:22" s="48" customFormat="1" ht="40.5" customHeight="1">
      <c r="A129" s="35"/>
      <c r="B129" s="35"/>
      <c r="C129" s="35"/>
      <c r="D129" s="18" t="s">
        <v>64</v>
      </c>
      <c r="E129" s="19" t="s">
        <v>177</v>
      </c>
      <c r="F129" s="168"/>
      <c r="G129" s="168"/>
      <c r="H129" s="18"/>
      <c r="I129" s="173">
        <v>688239</v>
      </c>
      <c r="J129" s="164">
        <v>615779.25</v>
      </c>
      <c r="K129" s="9">
        <f t="shared" si="1"/>
        <v>72459.75</v>
      </c>
      <c r="L129" s="146"/>
      <c r="M129" s="165"/>
      <c r="N129" s="159"/>
      <c r="O129" s="159"/>
      <c r="P129" s="159"/>
      <c r="Q129" s="159"/>
      <c r="R129" s="159"/>
      <c r="S129" s="159"/>
      <c r="T129" s="159"/>
      <c r="U129" s="159"/>
      <c r="V129" s="159"/>
    </row>
    <row r="130" spans="1:22" s="4" customFormat="1" ht="37.5" customHeight="1">
      <c r="A130" s="160">
        <v>29</v>
      </c>
      <c r="B130" s="282">
        <v>2013</v>
      </c>
      <c r="C130" s="282">
        <v>2015</v>
      </c>
      <c r="D130" s="40"/>
      <c r="E130" s="12" t="s">
        <v>274</v>
      </c>
      <c r="F130" s="12" t="s">
        <v>31</v>
      </c>
      <c r="G130" s="14">
        <f>H130*15/100</f>
        <v>1433762.55</v>
      </c>
      <c r="H130" s="46">
        <v>9558417</v>
      </c>
      <c r="I130" s="49">
        <f>I131+I132+I133+I134</f>
        <v>5500000</v>
      </c>
      <c r="J130" s="50">
        <f>J131+J132+J133+J134</f>
        <v>4200000</v>
      </c>
      <c r="K130" s="9">
        <f t="shared" si="1"/>
        <v>1300000</v>
      </c>
      <c r="L130" s="143">
        <f>H130-I130</f>
        <v>4058417</v>
      </c>
      <c r="M130" s="166"/>
      <c r="N130" s="162"/>
      <c r="O130" s="162"/>
      <c r="P130" s="162"/>
      <c r="Q130" s="162"/>
      <c r="R130" s="162"/>
      <c r="S130" s="162"/>
      <c r="T130" s="162"/>
      <c r="U130" s="162"/>
      <c r="V130" s="162"/>
    </row>
    <row r="131" spans="1:22" s="48" customFormat="1" ht="30.75" customHeight="1">
      <c r="A131" s="35"/>
      <c r="B131" s="35"/>
      <c r="C131" s="35"/>
      <c r="D131" s="17" t="s">
        <v>271</v>
      </c>
      <c r="E131" s="19" t="s">
        <v>176</v>
      </c>
      <c r="F131" s="168"/>
      <c r="G131" s="168"/>
      <c r="H131" s="18"/>
      <c r="I131" s="171">
        <v>500000</v>
      </c>
      <c r="J131" s="55">
        <v>500000</v>
      </c>
      <c r="K131" s="9">
        <f t="shared" si="1"/>
        <v>0</v>
      </c>
      <c r="L131" s="146"/>
      <c r="M131" s="165"/>
      <c r="N131" s="159"/>
      <c r="O131" s="159"/>
      <c r="P131" s="159"/>
      <c r="Q131" s="159"/>
      <c r="R131" s="159"/>
      <c r="S131" s="159"/>
      <c r="T131" s="159"/>
      <c r="U131" s="159"/>
      <c r="V131" s="159"/>
    </row>
    <row r="132" spans="1:22" s="48" customFormat="1" ht="30" customHeight="1">
      <c r="A132" s="35"/>
      <c r="B132" s="35"/>
      <c r="C132" s="35"/>
      <c r="D132" s="17" t="s">
        <v>272</v>
      </c>
      <c r="E132" s="19" t="s">
        <v>177</v>
      </c>
      <c r="F132" s="168"/>
      <c r="G132" s="168"/>
      <c r="H132" s="18"/>
      <c r="I132" s="171">
        <v>1000000</v>
      </c>
      <c r="J132" s="55">
        <v>1000000</v>
      </c>
      <c r="K132" s="9">
        <f t="shared" si="1"/>
        <v>0</v>
      </c>
      <c r="L132" s="146"/>
      <c r="M132" s="165"/>
      <c r="N132" s="159"/>
      <c r="O132" s="159"/>
      <c r="P132" s="159"/>
      <c r="Q132" s="159"/>
      <c r="R132" s="159"/>
      <c r="S132" s="159"/>
      <c r="T132" s="159"/>
      <c r="U132" s="159"/>
      <c r="V132" s="159"/>
    </row>
    <row r="133" spans="1:22" s="48" customFormat="1" ht="29.25" customHeight="1">
      <c r="A133" s="35"/>
      <c r="B133" s="35"/>
      <c r="C133" s="35"/>
      <c r="D133" s="17" t="s">
        <v>273</v>
      </c>
      <c r="E133" s="19" t="s">
        <v>178</v>
      </c>
      <c r="F133" s="168"/>
      <c r="G133" s="168"/>
      <c r="H133" s="18"/>
      <c r="I133" s="171">
        <v>3000000</v>
      </c>
      <c r="J133" s="55">
        <v>2700000</v>
      </c>
      <c r="K133" s="9">
        <f t="shared" si="1"/>
        <v>300000</v>
      </c>
      <c r="L133" s="146"/>
      <c r="M133" s="165"/>
      <c r="N133" s="159"/>
      <c r="O133" s="159"/>
      <c r="P133" s="159"/>
      <c r="Q133" s="159"/>
      <c r="R133" s="159"/>
      <c r="S133" s="159"/>
      <c r="T133" s="159"/>
      <c r="U133" s="159"/>
      <c r="V133" s="159"/>
    </row>
    <row r="134" spans="1:22" s="48" customFormat="1" ht="40.5" customHeight="1">
      <c r="A134" s="35"/>
      <c r="B134" s="35"/>
      <c r="C134" s="35"/>
      <c r="D134" s="17" t="s">
        <v>65</v>
      </c>
      <c r="E134" s="19" t="s">
        <v>187</v>
      </c>
      <c r="F134" s="168"/>
      <c r="G134" s="168"/>
      <c r="H134" s="18"/>
      <c r="I134" s="171">
        <v>1000000</v>
      </c>
      <c r="J134" s="55">
        <v>0</v>
      </c>
      <c r="K134" s="9">
        <f t="shared" si="1"/>
        <v>1000000</v>
      </c>
      <c r="L134" s="146"/>
      <c r="M134" s="165"/>
      <c r="N134" s="159"/>
      <c r="O134" s="159"/>
      <c r="P134" s="159"/>
      <c r="Q134" s="159"/>
      <c r="R134" s="159"/>
      <c r="S134" s="159"/>
      <c r="T134" s="159"/>
      <c r="U134" s="159"/>
      <c r="V134" s="159"/>
    </row>
    <row r="135" spans="1:22" s="4" customFormat="1" ht="35.25" customHeight="1">
      <c r="A135" s="160">
        <v>30</v>
      </c>
      <c r="B135" s="282">
        <v>2011</v>
      </c>
      <c r="C135" s="282">
        <v>2015</v>
      </c>
      <c r="E135" s="13" t="s">
        <v>275</v>
      </c>
      <c r="F135" s="13" t="s">
        <v>32</v>
      </c>
      <c r="G135" s="10">
        <f>H135*15/100</f>
        <v>494894.4</v>
      </c>
      <c r="H135" s="45">
        <v>3299296</v>
      </c>
      <c r="I135" s="49">
        <f>I136+I137+I138</f>
        <v>3038897</v>
      </c>
      <c r="J135" s="50">
        <f>J136+J137+J138</f>
        <v>2574509</v>
      </c>
      <c r="K135" s="9">
        <f t="shared" si="1"/>
        <v>464388</v>
      </c>
      <c r="L135" s="143">
        <f>H135-I135</f>
        <v>260399</v>
      </c>
      <c r="M135" s="166"/>
      <c r="N135" s="162"/>
      <c r="O135" s="162"/>
      <c r="P135" s="162"/>
      <c r="Q135" s="162"/>
      <c r="R135" s="162"/>
      <c r="S135" s="162"/>
      <c r="T135" s="162"/>
      <c r="U135" s="162"/>
      <c r="V135" s="162"/>
    </row>
    <row r="136" spans="1:22" s="48" customFormat="1" ht="30.75" customHeight="1">
      <c r="A136" s="35"/>
      <c r="B136" s="35"/>
      <c r="C136" s="35"/>
      <c r="D136" s="17" t="s">
        <v>276</v>
      </c>
      <c r="E136" s="17" t="s">
        <v>176</v>
      </c>
      <c r="F136" s="144"/>
      <c r="G136" s="144"/>
      <c r="H136" s="17"/>
      <c r="I136" s="175">
        <v>1000000</v>
      </c>
      <c r="J136" s="55">
        <v>1000000</v>
      </c>
      <c r="K136" s="9">
        <f t="shared" ref="K136:K199" si="2">I136-J136</f>
        <v>0</v>
      </c>
      <c r="L136" s="146"/>
      <c r="M136" s="165"/>
      <c r="N136" s="159"/>
      <c r="O136" s="159"/>
      <c r="P136" s="159"/>
      <c r="Q136" s="159"/>
      <c r="R136" s="159"/>
      <c r="S136" s="159"/>
      <c r="T136" s="159"/>
      <c r="U136" s="159"/>
      <c r="V136" s="159"/>
    </row>
    <row r="137" spans="1:22" s="48" customFormat="1" ht="33" customHeight="1">
      <c r="A137" s="35"/>
      <c r="B137" s="35"/>
      <c r="C137" s="35"/>
      <c r="D137" s="17" t="s">
        <v>277</v>
      </c>
      <c r="E137" s="17" t="s">
        <v>177</v>
      </c>
      <c r="F137" s="144"/>
      <c r="G137" s="144"/>
      <c r="H137" s="17"/>
      <c r="I137" s="175">
        <v>1100000</v>
      </c>
      <c r="J137" s="55">
        <v>1100000</v>
      </c>
      <c r="K137" s="9">
        <f t="shared" si="2"/>
        <v>0</v>
      </c>
      <c r="L137" s="146"/>
      <c r="M137" s="165"/>
      <c r="N137" s="159"/>
      <c r="O137" s="159"/>
      <c r="P137" s="159"/>
      <c r="Q137" s="159"/>
      <c r="R137" s="159"/>
      <c r="S137" s="159"/>
      <c r="T137" s="159"/>
      <c r="U137" s="159"/>
      <c r="V137" s="159"/>
    </row>
    <row r="138" spans="1:22" s="48" customFormat="1" ht="38.25" customHeight="1">
      <c r="A138" s="35"/>
      <c r="B138" s="35"/>
      <c r="C138" s="35"/>
      <c r="D138" s="17" t="s">
        <v>66</v>
      </c>
      <c r="E138" s="17" t="s">
        <v>178</v>
      </c>
      <c r="F138" s="144"/>
      <c r="G138" s="144"/>
      <c r="H138" s="17"/>
      <c r="I138" s="175">
        <v>938897</v>
      </c>
      <c r="J138" s="55">
        <v>474509</v>
      </c>
      <c r="K138" s="9">
        <f t="shared" si="2"/>
        <v>464388</v>
      </c>
      <c r="L138" s="146"/>
      <c r="M138" s="165"/>
      <c r="N138" s="159"/>
      <c r="O138" s="159"/>
      <c r="P138" s="159"/>
      <c r="Q138" s="159"/>
      <c r="R138" s="159"/>
      <c r="S138" s="159"/>
      <c r="T138" s="159"/>
      <c r="U138" s="159"/>
      <c r="V138" s="159"/>
    </row>
    <row r="139" spans="1:22" s="4" customFormat="1" ht="39" customHeight="1">
      <c r="A139" s="160">
        <v>31</v>
      </c>
      <c r="B139" s="282">
        <v>2014</v>
      </c>
      <c r="C139" s="282">
        <v>2015</v>
      </c>
      <c r="E139" s="13" t="s">
        <v>285</v>
      </c>
      <c r="F139" s="13" t="s">
        <v>33</v>
      </c>
      <c r="G139" s="10">
        <f>H139*15/100</f>
        <v>2347612.0499999998</v>
      </c>
      <c r="H139" s="46">
        <v>15650747</v>
      </c>
      <c r="I139" s="49">
        <f>I140+I141+I142+I143+I144+I145+I146</f>
        <v>11500000</v>
      </c>
      <c r="J139" s="50">
        <f>J140+J141+J142+J143+J144+J145+J146</f>
        <v>9657829.209999999</v>
      </c>
      <c r="K139" s="9">
        <f t="shared" si="2"/>
        <v>1842170.790000001</v>
      </c>
      <c r="L139" s="143">
        <f>H139-I139</f>
        <v>4150747</v>
      </c>
      <c r="M139" s="166"/>
      <c r="N139" s="162"/>
      <c r="O139" s="162"/>
      <c r="P139" s="162"/>
      <c r="Q139" s="162"/>
      <c r="R139" s="162"/>
      <c r="S139" s="162"/>
      <c r="T139" s="162"/>
      <c r="U139" s="162"/>
      <c r="V139" s="162"/>
    </row>
    <row r="140" spans="1:22" s="48" customFormat="1" ht="24.75" customHeight="1">
      <c r="A140" s="35"/>
      <c r="B140" s="35"/>
      <c r="C140" s="35"/>
      <c r="D140" s="17" t="s">
        <v>279</v>
      </c>
      <c r="E140" s="17" t="s">
        <v>176</v>
      </c>
      <c r="F140" s="144"/>
      <c r="G140" s="144"/>
      <c r="H140" s="17"/>
      <c r="I140" s="177">
        <v>500000</v>
      </c>
      <c r="J140" s="164">
        <v>500000</v>
      </c>
      <c r="K140" s="9">
        <f t="shared" si="2"/>
        <v>0</v>
      </c>
      <c r="L140" s="146"/>
      <c r="M140" s="165"/>
      <c r="N140" s="159"/>
      <c r="O140" s="159"/>
      <c r="P140" s="159"/>
      <c r="Q140" s="159"/>
      <c r="R140" s="159"/>
      <c r="S140" s="159"/>
      <c r="T140" s="159"/>
      <c r="U140" s="159"/>
      <c r="V140" s="159"/>
    </row>
    <row r="141" spans="1:22" s="48" customFormat="1" ht="30" customHeight="1">
      <c r="A141" s="35"/>
      <c r="B141" s="35"/>
      <c r="C141" s="35"/>
      <c r="D141" s="17" t="s">
        <v>280</v>
      </c>
      <c r="E141" s="17" t="s">
        <v>177</v>
      </c>
      <c r="F141" s="144"/>
      <c r="G141" s="144"/>
      <c r="H141" s="17"/>
      <c r="I141" s="177">
        <v>3000000</v>
      </c>
      <c r="J141" s="164">
        <v>2999950.1</v>
      </c>
      <c r="K141" s="9">
        <f t="shared" si="2"/>
        <v>49.899999999906868</v>
      </c>
      <c r="L141" s="146"/>
      <c r="M141" s="165"/>
      <c r="N141" s="159"/>
      <c r="O141" s="159"/>
      <c r="P141" s="159"/>
      <c r="Q141" s="159"/>
      <c r="R141" s="159"/>
      <c r="S141" s="159"/>
      <c r="T141" s="159"/>
      <c r="U141" s="159"/>
      <c r="V141" s="159"/>
    </row>
    <row r="142" spans="1:22" s="48" customFormat="1" ht="23.25" customHeight="1">
      <c r="A142" s="35"/>
      <c r="B142" s="35"/>
      <c r="C142" s="35"/>
      <c r="D142" s="17" t="s">
        <v>281</v>
      </c>
      <c r="E142" s="17" t="s">
        <v>178</v>
      </c>
      <c r="F142" s="144"/>
      <c r="G142" s="144"/>
      <c r="H142" s="17"/>
      <c r="I142" s="177">
        <v>2000000</v>
      </c>
      <c r="J142" s="164">
        <v>2000000</v>
      </c>
      <c r="K142" s="9">
        <f t="shared" si="2"/>
        <v>0</v>
      </c>
      <c r="L142" s="146"/>
      <c r="M142" s="165"/>
      <c r="N142" s="159"/>
      <c r="O142" s="159"/>
      <c r="P142" s="159"/>
      <c r="Q142" s="159"/>
      <c r="R142" s="159"/>
      <c r="S142" s="159"/>
      <c r="T142" s="159"/>
      <c r="U142" s="159"/>
      <c r="V142" s="159"/>
    </row>
    <row r="143" spans="1:22" s="48" customFormat="1" ht="34.5" customHeight="1">
      <c r="A143" s="35"/>
      <c r="B143" s="35"/>
      <c r="C143" s="35"/>
      <c r="D143" s="17" t="s">
        <v>282</v>
      </c>
      <c r="E143" s="17" t="s">
        <v>187</v>
      </c>
      <c r="F143" s="144"/>
      <c r="G143" s="144"/>
      <c r="H143" s="17"/>
      <c r="I143" s="177">
        <v>2000000</v>
      </c>
      <c r="J143" s="164">
        <v>2000000</v>
      </c>
      <c r="K143" s="9">
        <f t="shared" si="2"/>
        <v>0</v>
      </c>
      <c r="L143" s="146"/>
      <c r="M143" s="165"/>
      <c r="N143" s="159"/>
      <c r="O143" s="159"/>
      <c r="P143" s="159"/>
      <c r="Q143" s="159"/>
      <c r="R143" s="159"/>
      <c r="S143" s="159"/>
      <c r="T143" s="159"/>
      <c r="U143" s="159"/>
      <c r="V143" s="159"/>
    </row>
    <row r="144" spans="1:22" s="48" customFormat="1" ht="41.25" customHeight="1">
      <c r="A144" s="35"/>
      <c r="B144" s="35"/>
      <c r="C144" s="35"/>
      <c r="D144" s="17" t="s">
        <v>67</v>
      </c>
      <c r="E144" s="17" t="s">
        <v>236</v>
      </c>
      <c r="F144" s="144"/>
      <c r="G144" s="144"/>
      <c r="H144" s="17"/>
      <c r="I144" s="177">
        <v>1000000</v>
      </c>
      <c r="J144" s="164">
        <v>1000000</v>
      </c>
      <c r="K144" s="9">
        <f t="shared" si="2"/>
        <v>0</v>
      </c>
      <c r="L144" s="146"/>
      <c r="M144" s="165"/>
      <c r="N144" s="159"/>
      <c r="O144" s="159"/>
      <c r="P144" s="159"/>
      <c r="Q144" s="159"/>
      <c r="R144" s="159"/>
      <c r="S144" s="159"/>
      <c r="T144" s="159"/>
      <c r="U144" s="159"/>
      <c r="V144" s="159"/>
    </row>
    <row r="145" spans="1:22" s="48" customFormat="1" ht="33" customHeight="1">
      <c r="A145" s="35"/>
      <c r="B145" s="35"/>
      <c r="C145" s="35"/>
      <c r="D145" s="17" t="s">
        <v>283</v>
      </c>
      <c r="E145" s="17" t="s">
        <v>245</v>
      </c>
      <c r="F145" s="144"/>
      <c r="G145" s="144"/>
      <c r="H145" s="17"/>
      <c r="I145" s="177">
        <v>1000000</v>
      </c>
      <c r="J145" s="164">
        <v>957879.11</v>
      </c>
      <c r="K145" s="9">
        <f t="shared" si="2"/>
        <v>42120.890000000014</v>
      </c>
      <c r="L145" s="146"/>
      <c r="M145" s="165"/>
      <c r="N145" s="159"/>
      <c r="O145" s="159"/>
      <c r="P145" s="159"/>
      <c r="Q145" s="159"/>
      <c r="R145" s="159"/>
      <c r="S145" s="159"/>
      <c r="T145" s="159"/>
      <c r="U145" s="159"/>
      <c r="V145" s="159"/>
    </row>
    <row r="146" spans="1:22" s="48" customFormat="1" ht="30.75" customHeight="1">
      <c r="A146" s="35"/>
      <c r="B146" s="35"/>
      <c r="C146" s="35"/>
      <c r="D146" s="17" t="s">
        <v>284</v>
      </c>
      <c r="E146" s="17" t="s">
        <v>278</v>
      </c>
      <c r="F146" s="144"/>
      <c r="G146" s="144"/>
      <c r="H146" s="17"/>
      <c r="I146" s="177">
        <v>2000000</v>
      </c>
      <c r="J146" s="164">
        <v>200000</v>
      </c>
      <c r="K146" s="9">
        <f t="shared" si="2"/>
        <v>1800000</v>
      </c>
      <c r="L146" s="146"/>
      <c r="M146" s="165"/>
      <c r="N146" s="159"/>
      <c r="O146" s="159"/>
      <c r="P146" s="159"/>
      <c r="Q146" s="159"/>
      <c r="R146" s="159"/>
      <c r="S146" s="159"/>
      <c r="T146" s="159"/>
      <c r="U146" s="159"/>
      <c r="V146" s="159"/>
    </row>
    <row r="147" spans="1:22" s="4" customFormat="1" ht="25.5">
      <c r="A147" s="160">
        <v>32</v>
      </c>
      <c r="B147" s="160">
        <v>2013</v>
      </c>
      <c r="C147" s="160">
        <v>2015</v>
      </c>
      <c r="D147" s="40"/>
      <c r="E147" s="12" t="s">
        <v>294</v>
      </c>
      <c r="F147" s="13" t="s">
        <v>295</v>
      </c>
      <c r="G147" s="10">
        <f>H147*15/100</f>
        <v>523708.5</v>
      </c>
      <c r="H147" s="46">
        <v>3491390</v>
      </c>
      <c r="I147" s="186">
        <f>I148+I149+I150+I151</f>
        <v>2850656</v>
      </c>
      <c r="J147" s="186">
        <f>J148+J149+J150+J151</f>
        <v>2482429.0700000003</v>
      </c>
      <c r="K147" s="9">
        <f t="shared" si="2"/>
        <v>368226.9299999997</v>
      </c>
      <c r="L147" s="143">
        <f>H147-I147</f>
        <v>640734</v>
      </c>
      <c r="M147" s="129"/>
    </row>
    <row r="148" spans="1:22" s="48" customFormat="1" ht="12.75">
      <c r="A148" s="35"/>
      <c r="B148" s="35"/>
      <c r="C148" s="35"/>
      <c r="D148" s="17">
        <v>4518</v>
      </c>
      <c r="E148" s="18" t="s">
        <v>176</v>
      </c>
      <c r="F148" s="144"/>
      <c r="G148" s="144"/>
      <c r="H148" s="54"/>
      <c r="I148" s="177">
        <v>1000000</v>
      </c>
      <c r="J148" s="145">
        <v>999639.06</v>
      </c>
      <c r="K148" s="9">
        <f t="shared" si="2"/>
        <v>360.93999999994412</v>
      </c>
      <c r="L148" s="146"/>
      <c r="M148" s="141"/>
    </row>
    <row r="149" spans="1:22" s="48" customFormat="1" ht="12.75">
      <c r="A149" s="35"/>
      <c r="B149" s="35"/>
      <c r="C149" s="35"/>
      <c r="D149" s="17">
        <v>5029</v>
      </c>
      <c r="E149" s="18" t="s">
        <v>177</v>
      </c>
      <c r="F149" s="144"/>
      <c r="G149" s="144"/>
      <c r="H149" s="54"/>
      <c r="I149" s="177">
        <v>500000</v>
      </c>
      <c r="J149" s="145">
        <v>499836.49</v>
      </c>
      <c r="K149" s="9">
        <f t="shared" si="2"/>
        <v>163.51000000000931</v>
      </c>
      <c r="L149" s="146"/>
      <c r="M149" s="141"/>
    </row>
    <row r="150" spans="1:22" s="48" customFormat="1" ht="12.75">
      <c r="A150" s="35"/>
      <c r="B150" s="35"/>
      <c r="C150" s="35"/>
      <c r="D150" s="17">
        <v>5087</v>
      </c>
      <c r="E150" s="18" t="s">
        <v>178</v>
      </c>
      <c r="F150" s="144"/>
      <c r="G150" s="144"/>
      <c r="H150" s="54"/>
      <c r="I150" s="177">
        <v>500000</v>
      </c>
      <c r="J150" s="145">
        <v>499792.77</v>
      </c>
      <c r="K150" s="9">
        <f t="shared" si="2"/>
        <v>207.22999999998137</v>
      </c>
      <c r="L150" s="146"/>
      <c r="M150" s="141"/>
    </row>
    <row r="151" spans="1:22" s="48" customFormat="1" ht="38.25">
      <c r="A151" s="35"/>
      <c r="B151" s="35"/>
      <c r="C151" s="35"/>
      <c r="D151" s="17" t="s">
        <v>296</v>
      </c>
      <c r="E151" s="18" t="s">
        <v>187</v>
      </c>
      <c r="F151" s="144"/>
      <c r="G151" s="144"/>
      <c r="H151" s="54"/>
      <c r="I151" s="177">
        <v>850656</v>
      </c>
      <c r="J151" s="145">
        <v>483160.75</v>
      </c>
      <c r="K151" s="9">
        <f t="shared" si="2"/>
        <v>367495.25</v>
      </c>
      <c r="L151" s="146"/>
      <c r="M151" s="141"/>
    </row>
    <row r="152" spans="1:22" s="4" customFormat="1" ht="25.5">
      <c r="A152" s="160">
        <v>34</v>
      </c>
      <c r="B152" s="282">
        <v>2013</v>
      </c>
      <c r="C152" s="282">
        <v>2015</v>
      </c>
      <c r="D152" s="40"/>
      <c r="E152" s="12" t="s">
        <v>297</v>
      </c>
      <c r="F152" s="12" t="s">
        <v>34</v>
      </c>
      <c r="G152" s="14">
        <f>H152*15/100</f>
        <v>1414728.75</v>
      </c>
      <c r="H152" s="46">
        <v>9431525</v>
      </c>
      <c r="I152" s="50">
        <f>I153+I154+I155+I156+I157+I158</f>
        <v>8412900</v>
      </c>
      <c r="J152" s="50">
        <f>J153+J154+J155+J156+J157+J158</f>
        <v>8412900</v>
      </c>
      <c r="K152" s="9">
        <f t="shared" si="2"/>
        <v>0</v>
      </c>
      <c r="L152" s="143">
        <f>H152-I152</f>
        <v>1018625</v>
      </c>
      <c r="M152" s="129"/>
    </row>
    <row r="153" spans="1:22" s="48" customFormat="1" ht="25.5">
      <c r="A153" s="35"/>
      <c r="B153" s="35"/>
      <c r="C153" s="35"/>
      <c r="D153" s="17" t="s">
        <v>298</v>
      </c>
      <c r="E153" s="18" t="s">
        <v>176</v>
      </c>
      <c r="F153" s="168"/>
      <c r="G153" s="168"/>
      <c r="H153" s="56"/>
      <c r="I153" s="172">
        <v>4000000</v>
      </c>
      <c r="J153" s="145">
        <v>4000000</v>
      </c>
      <c r="K153" s="9">
        <f t="shared" si="2"/>
        <v>0</v>
      </c>
      <c r="L153" s="146"/>
      <c r="M153" s="141"/>
    </row>
    <row r="154" spans="1:22" s="48" customFormat="1" ht="25.5">
      <c r="A154" s="35"/>
      <c r="B154" s="35"/>
      <c r="C154" s="35"/>
      <c r="D154" s="17" t="s">
        <v>299</v>
      </c>
      <c r="E154" s="18" t="s">
        <v>177</v>
      </c>
      <c r="F154" s="168"/>
      <c r="G154" s="168"/>
      <c r="H154" s="56"/>
      <c r="I154" s="172">
        <v>1000000</v>
      </c>
      <c r="J154" s="145">
        <v>1000000</v>
      </c>
      <c r="K154" s="9">
        <f t="shared" si="2"/>
        <v>0</v>
      </c>
      <c r="L154" s="146"/>
      <c r="M154" s="141"/>
    </row>
    <row r="155" spans="1:22" s="48" customFormat="1" ht="25.5">
      <c r="A155" s="35"/>
      <c r="B155" s="35"/>
      <c r="C155" s="35"/>
      <c r="D155" s="17" t="s">
        <v>300</v>
      </c>
      <c r="E155" s="18" t="s">
        <v>178</v>
      </c>
      <c r="F155" s="168"/>
      <c r="G155" s="168"/>
      <c r="H155" s="56"/>
      <c r="I155" s="172">
        <v>1000000</v>
      </c>
      <c r="J155" s="145">
        <v>1000000</v>
      </c>
      <c r="K155" s="9">
        <f t="shared" si="2"/>
        <v>0</v>
      </c>
      <c r="L155" s="146"/>
      <c r="M155" s="141"/>
    </row>
    <row r="156" spans="1:22" s="48" customFormat="1" ht="25.5">
      <c r="A156" s="35"/>
      <c r="B156" s="35"/>
      <c r="C156" s="35"/>
      <c r="D156" s="17" t="s">
        <v>301</v>
      </c>
      <c r="E156" s="18" t="s">
        <v>187</v>
      </c>
      <c r="F156" s="168"/>
      <c r="G156" s="168"/>
      <c r="H156" s="56"/>
      <c r="I156" s="172">
        <v>500000</v>
      </c>
      <c r="J156" s="145">
        <v>500000</v>
      </c>
      <c r="K156" s="9">
        <f t="shared" si="2"/>
        <v>0</v>
      </c>
      <c r="L156" s="146"/>
      <c r="M156" s="141"/>
    </row>
    <row r="157" spans="1:22" s="48" customFormat="1" ht="38.25">
      <c r="A157" s="35"/>
      <c r="B157" s="35"/>
      <c r="C157" s="35"/>
      <c r="D157" s="17" t="s">
        <v>68</v>
      </c>
      <c r="E157" s="18" t="s">
        <v>236</v>
      </c>
      <c r="F157" s="168"/>
      <c r="G157" s="168"/>
      <c r="H157" s="56"/>
      <c r="I157" s="172">
        <v>1000000</v>
      </c>
      <c r="J157" s="145">
        <v>1000000</v>
      </c>
      <c r="K157" s="9">
        <f t="shared" si="2"/>
        <v>0</v>
      </c>
      <c r="L157" s="146"/>
      <c r="M157" s="141"/>
    </row>
    <row r="158" spans="1:22" s="48" customFormat="1" ht="25.5">
      <c r="A158" s="35"/>
      <c r="B158" s="35"/>
      <c r="C158" s="35"/>
      <c r="D158" s="17" t="s">
        <v>302</v>
      </c>
      <c r="E158" s="18" t="s">
        <v>245</v>
      </c>
      <c r="F158" s="168"/>
      <c r="G158" s="168"/>
      <c r="H158" s="56"/>
      <c r="I158" s="172">
        <v>912900</v>
      </c>
      <c r="J158" s="145">
        <v>912900</v>
      </c>
      <c r="K158" s="9">
        <f t="shared" si="2"/>
        <v>0</v>
      </c>
      <c r="L158" s="146"/>
      <c r="M158" s="141"/>
    </row>
    <row r="159" spans="1:22" ht="12.75">
      <c r="A159" s="35"/>
      <c r="B159" s="35"/>
      <c r="C159" s="35"/>
      <c r="D159" s="12"/>
      <c r="E159" s="18"/>
      <c r="F159" s="14"/>
      <c r="G159" s="14"/>
      <c r="H159" s="56"/>
      <c r="I159" s="152"/>
      <c r="J159" s="210"/>
      <c r="K159" s="9">
        <f t="shared" si="2"/>
        <v>0</v>
      </c>
      <c r="L159" s="146"/>
    </row>
    <row r="160" spans="1:22" s="129" customFormat="1" ht="25.5">
      <c r="A160" s="160">
        <v>35</v>
      </c>
      <c r="B160" s="282">
        <v>2013</v>
      </c>
      <c r="C160" s="282">
        <v>2015</v>
      </c>
      <c r="D160" s="40"/>
      <c r="E160" s="13" t="s">
        <v>303</v>
      </c>
      <c r="F160" s="13" t="s">
        <v>35</v>
      </c>
      <c r="G160" s="10">
        <f>H160*15/100</f>
        <v>486420.3</v>
      </c>
      <c r="H160" s="46">
        <v>3242802</v>
      </c>
      <c r="I160" s="50">
        <f>I161+I162+I163</f>
        <v>2964071</v>
      </c>
      <c r="J160" s="50">
        <f>J161+J162+J163</f>
        <v>2964071</v>
      </c>
      <c r="K160" s="9">
        <f t="shared" si="2"/>
        <v>0</v>
      </c>
      <c r="L160" s="143">
        <f>H160-I160</f>
        <v>278731</v>
      </c>
      <c r="N160" s="4"/>
      <c r="O160" s="4"/>
      <c r="P160" s="4"/>
      <c r="Q160" s="4"/>
      <c r="R160" s="4"/>
      <c r="S160" s="4"/>
      <c r="T160" s="4"/>
      <c r="U160" s="4"/>
      <c r="V160" s="4"/>
    </row>
    <row r="161" spans="1:22" s="141" customFormat="1" ht="25.5">
      <c r="A161" s="35"/>
      <c r="B161" s="35"/>
      <c r="C161" s="35"/>
      <c r="D161" s="17" t="s">
        <v>304</v>
      </c>
      <c r="E161" s="17" t="s">
        <v>176</v>
      </c>
      <c r="F161" s="144"/>
      <c r="G161" s="144"/>
      <c r="H161" s="54"/>
      <c r="I161" s="177">
        <v>1500000</v>
      </c>
      <c r="J161" s="145">
        <v>1500000</v>
      </c>
      <c r="K161" s="9">
        <f t="shared" si="2"/>
        <v>0</v>
      </c>
      <c r="L161" s="146"/>
      <c r="N161" s="48"/>
      <c r="O161" s="48"/>
      <c r="P161" s="48"/>
      <c r="Q161" s="48"/>
      <c r="R161" s="48"/>
      <c r="S161" s="48"/>
      <c r="T161" s="48"/>
      <c r="U161" s="48"/>
      <c r="V161" s="48"/>
    </row>
    <row r="162" spans="1:22" s="141" customFormat="1" ht="25.5">
      <c r="A162" s="35"/>
      <c r="B162" s="35"/>
      <c r="C162" s="35"/>
      <c r="D162" s="17" t="s">
        <v>305</v>
      </c>
      <c r="E162" s="17" t="s">
        <v>177</v>
      </c>
      <c r="F162" s="144"/>
      <c r="G162" s="144"/>
      <c r="H162" s="54"/>
      <c r="I162" s="177">
        <v>500000</v>
      </c>
      <c r="J162" s="145">
        <v>500000</v>
      </c>
      <c r="K162" s="9">
        <f t="shared" si="2"/>
        <v>0</v>
      </c>
      <c r="L162" s="146"/>
      <c r="N162" s="48"/>
      <c r="O162" s="48"/>
      <c r="P162" s="48"/>
      <c r="Q162" s="48"/>
      <c r="R162" s="48"/>
      <c r="S162" s="48"/>
      <c r="T162" s="48"/>
      <c r="U162" s="48"/>
      <c r="V162" s="48"/>
    </row>
    <row r="163" spans="1:22" s="141" customFormat="1" ht="38.25">
      <c r="A163" s="35"/>
      <c r="B163" s="35"/>
      <c r="C163" s="35"/>
      <c r="D163" s="17" t="s">
        <v>69</v>
      </c>
      <c r="E163" s="17" t="s">
        <v>178</v>
      </c>
      <c r="F163" s="144"/>
      <c r="G163" s="144"/>
      <c r="H163" s="54"/>
      <c r="I163" s="177">
        <v>964071</v>
      </c>
      <c r="J163" s="145">
        <v>964071</v>
      </c>
      <c r="K163" s="9">
        <f t="shared" si="2"/>
        <v>0</v>
      </c>
      <c r="L163" s="146"/>
      <c r="N163" s="48"/>
      <c r="O163" s="48"/>
      <c r="P163" s="48"/>
      <c r="Q163" s="48"/>
      <c r="R163" s="48"/>
      <c r="S163" s="48"/>
      <c r="T163" s="48"/>
      <c r="U163" s="48"/>
      <c r="V163" s="48"/>
    </row>
    <row r="164" spans="1:22" s="1" customFormat="1" ht="12.75">
      <c r="A164" s="35"/>
      <c r="B164" s="35"/>
      <c r="C164" s="35"/>
      <c r="D164" s="13"/>
      <c r="E164" s="17"/>
      <c r="F164" s="10"/>
      <c r="G164" s="10"/>
      <c r="H164" s="54"/>
      <c r="I164" s="176"/>
      <c r="J164" s="210"/>
      <c r="K164" s="9">
        <f t="shared" si="2"/>
        <v>0</v>
      </c>
      <c r="L164" s="146"/>
      <c r="N164" s="3"/>
      <c r="O164" s="3"/>
      <c r="P164" s="3"/>
      <c r="Q164" s="3"/>
      <c r="R164" s="3"/>
      <c r="S164" s="3"/>
      <c r="T164" s="3"/>
      <c r="U164" s="3"/>
      <c r="V164" s="3"/>
    </row>
    <row r="165" spans="1:22" s="129" customFormat="1" ht="25.5">
      <c r="A165" s="160">
        <v>36</v>
      </c>
      <c r="B165" s="160">
        <v>2014</v>
      </c>
      <c r="C165" s="160">
        <v>2015</v>
      </c>
      <c r="D165" s="40"/>
      <c r="E165" s="178" t="s">
        <v>306</v>
      </c>
      <c r="F165" s="179" t="s">
        <v>70</v>
      </c>
      <c r="G165" s="9">
        <f>H165*15/100</f>
        <v>726483.9</v>
      </c>
      <c r="H165" s="46">
        <v>4843226</v>
      </c>
      <c r="I165" s="50">
        <f>SUM(I166:I169)</f>
        <v>4405693</v>
      </c>
      <c r="J165" s="50">
        <f>J166+J167+J168+J169</f>
        <v>4312726</v>
      </c>
      <c r="K165" s="9">
        <f t="shared" si="2"/>
        <v>92967</v>
      </c>
      <c r="L165" s="143">
        <f>H165-I165</f>
        <v>437533</v>
      </c>
      <c r="N165" s="4"/>
      <c r="O165" s="4"/>
      <c r="P165" s="4"/>
      <c r="Q165" s="4"/>
      <c r="R165" s="4"/>
      <c r="S165" s="4"/>
      <c r="T165" s="4"/>
      <c r="U165" s="4"/>
      <c r="V165" s="4"/>
    </row>
    <row r="166" spans="1:22" s="141" customFormat="1" ht="24.75" customHeight="1">
      <c r="A166" s="35"/>
      <c r="B166" s="35"/>
      <c r="C166" s="35"/>
      <c r="D166" s="102" t="s">
        <v>307</v>
      </c>
      <c r="E166" s="16" t="s">
        <v>176</v>
      </c>
      <c r="F166" s="145"/>
      <c r="G166" s="145"/>
      <c r="H166" s="180"/>
      <c r="I166" s="181">
        <v>500000</v>
      </c>
      <c r="J166" s="145">
        <v>499997.38</v>
      </c>
      <c r="K166" s="9">
        <f t="shared" si="2"/>
        <v>2.6199999999953434</v>
      </c>
      <c r="L166" s="146"/>
      <c r="N166" s="48"/>
      <c r="O166" s="48"/>
      <c r="P166" s="48"/>
      <c r="Q166" s="48"/>
      <c r="R166" s="48"/>
      <c r="S166" s="48"/>
      <c r="T166" s="48"/>
      <c r="U166" s="48"/>
      <c r="V166" s="48"/>
    </row>
    <row r="167" spans="1:22" s="141" customFormat="1" ht="25.5">
      <c r="A167" s="35"/>
      <c r="B167" s="35"/>
      <c r="C167" s="35"/>
      <c r="D167" s="102" t="s">
        <v>308</v>
      </c>
      <c r="E167" s="16" t="s">
        <v>177</v>
      </c>
      <c r="F167" s="145"/>
      <c r="G167" s="145"/>
      <c r="H167" s="180"/>
      <c r="I167" s="181">
        <v>500000</v>
      </c>
      <c r="J167" s="145">
        <v>500000</v>
      </c>
      <c r="K167" s="9">
        <f t="shared" si="2"/>
        <v>0</v>
      </c>
      <c r="L167" s="146"/>
      <c r="N167" s="48"/>
      <c r="O167" s="48"/>
      <c r="P167" s="48"/>
      <c r="Q167" s="48"/>
      <c r="R167" s="48"/>
      <c r="S167" s="48"/>
      <c r="T167" s="48"/>
      <c r="U167" s="48"/>
      <c r="V167" s="48"/>
    </row>
    <row r="168" spans="1:22" s="141" customFormat="1" ht="38.25">
      <c r="A168" s="35"/>
      <c r="B168" s="35"/>
      <c r="C168" s="35"/>
      <c r="D168" s="102" t="s">
        <v>112</v>
      </c>
      <c r="E168" s="16" t="s">
        <v>178</v>
      </c>
      <c r="F168" s="145"/>
      <c r="G168" s="145"/>
      <c r="H168" s="180"/>
      <c r="I168" s="181">
        <v>1000000</v>
      </c>
      <c r="J168" s="145">
        <v>1000000</v>
      </c>
      <c r="K168" s="9">
        <f t="shared" si="2"/>
        <v>0</v>
      </c>
      <c r="L168" s="146"/>
      <c r="N168" s="48"/>
      <c r="O168" s="48"/>
      <c r="P168" s="48"/>
      <c r="Q168" s="48"/>
      <c r="R168" s="48"/>
      <c r="S168" s="48"/>
      <c r="T168" s="48"/>
      <c r="U168" s="48"/>
      <c r="V168" s="48"/>
    </row>
    <row r="169" spans="1:22" s="141" customFormat="1" ht="25.5">
      <c r="A169" s="35"/>
      <c r="B169" s="35"/>
      <c r="C169" s="35"/>
      <c r="D169" s="102" t="s">
        <v>309</v>
      </c>
      <c r="E169" s="16" t="s">
        <v>187</v>
      </c>
      <c r="F169" s="145"/>
      <c r="G169" s="145"/>
      <c r="H169" s="180"/>
      <c r="I169" s="181">
        <v>2405693</v>
      </c>
      <c r="J169" s="145">
        <v>2312728.62</v>
      </c>
      <c r="K169" s="9">
        <f t="shared" si="2"/>
        <v>92964.379999999888</v>
      </c>
      <c r="L169" s="146"/>
      <c r="N169" s="48"/>
      <c r="O169" s="48"/>
      <c r="P169" s="48"/>
      <c r="Q169" s="48"/>
      <c r="R169" s="48"/>
      <c r="S169" s="48"/>
      <c r="T169" s="48"/>
      <c r="U169" s="48"/>
      <c r="V169" s="48"/>
    </row>
    <row r="170" spans="1:22" s="1" customFormat="1" ht="12.75">
      <c r="A170" s="35"/>
      <c r="B170" s="35"/>
      <c r="C170" s="35"/>
      <c r="D170" s="8"/>
      <c r="E170" s="211"/>
      <c r="F170" s="9"/>
      <c r="G170" s="9"/>
      <c r="H170" s="180"/>
      <c r="I170" s="183"/>
      <c r="J170" s="210"/>
      <c r="K170" s="9">
        <f t="shared" si="2"/>
        <v>0</v>
      </c>
      <c r="L170" s="146"/>
      <c r="N170" s="3"/>
      <c r="O170" s="3"/>
      <c r="P170" s="3"/>
      <c r="Q170" s="3"/>
      <c r="R170" s="3"/>
      <c r="S170" s="3"/>
      <c r="T170" s="3"/>
      <c r="U170" s="3"/>
      <c r="V170" s="3"/>
    </row>
    <row r="171" spans="1:22" s="129" customFormat="1" ht="38.25">
      <c r="A171" s="160">
        <v>37</v>
      </c>
      <c r="B171" s="282">
        <v>2013</v>
      </c>
      <c r="C171" s="282">
        <v>2015</v>
      </c>
      <c r="D171" s="40"/>
      <c r="E171" s="23" t="s">
        <v>310</v>
      </c>
      <c r="F171" s="189" t="s">
        <v>71</v>
      </c>
      <c r="G171" s="36">
        <f>H171*15/100</f>
        <v>2626099.5</v>
      </c>
      <c r="H171" s="46">
        <v>17507330</v>
      </c>
      <c r="I171" s="186">
        <f>I172+I173+I174+I175+I176</f>
        <v>9000000</v>
      </c>
      <c r="J171" s="186">
        <f>J172+J173+J174+J175+J176</f>
        <v>8267536.8499999996</v>
      </c>
      <c r="K171" s="9">
        <f t="shared" si="2"/>
        <v>732463.15000000037</v>
      </c>
      <c r="L171" s="143">
        <f>H171-I171</f>
        <v>8507330</v>
      </c>
      <c r="N171" s="4"/>
      <c r="O171" s="4"/>
      <c r="P171" s="4"/>
      <c r="Q171" s="4"/>
      <c r="R171" s="4"/>
      <c r="S171" s="4"/>
      <c r="T171" s="4"/>
      <c r="U171" s="4"/>
      <c r="V171" s="4"/>
    </row>
    <row r="172" spans="1:22" s="141" customFormat="1" ht="25.5">
      <c r="A172" s="35"/>
      <c r="B172" s="35"/>
      <c r="C172" s="35"/>
      <c r="D172" s="102" t="s">
        <v>311</v>
      </c>
      <c r="E172" s="22" t="s">
        <v>176</v>
      </c>
      <c r="F172" s="184"/>
      <c r="G172" s="184"/>
      <c r="H172" s="182"/>
      <c r="I172" s="181">
        <v>1000000</v>
      </c>
      <c r="J172" s="145">
        <v>1000000</v>
      </c>
      <c r="K172" s="9">
        <f t="shared" si="2"/>
        <v>0</v>
      </c>
      <c r="L172" s="146"/>
      <c r="N172" s="48"/>
      <c r="O172" s="48"/>
      <c r="P172" s="48"/>
      <c r="Q172" s="48"/>
      <c r="R172" s="48"/>
      <c r="S172" s="48"/>
      <c r="T172" s="48"/>
      <c r="U172" s="48"/>
      <c r="V172" s="48"/>
    </row>
    <row r="173" spans="1:22" s="141" customFormat="1" ht="25.5">
      <c r="A173" s="35"/>
      <c r="B173" s="35"/>
      <c r="C173" s="35"/>
      <c r="D173" s="102" t="s">
        <v>312</v>
      </c>
      <c r="E173" s="22" t="s">
        <v>177</v>
      </c>
      <c r="F173" s="184"/>
      <c r="G173" s="184"/>
      <c r="H173" s="182"/>
      <c r="I173" s="181">
        <v>3000000</v>
      </c>
      <c r="J173" s="145">
        <v>3000000</v>
      </c>
      <c r="K173" s="9">
        <f t="shared" si="2"/>
        <v>0</v>
      </c>
      <c r="L173" s="146"/>
      <c r="N173" s="48"/>
      <c r="O173" s="48"/>
      <c r="P173" s="48"/>
      <c r="Q173" s="48"/>
      <c r="R173" s="48"/>
      <c r="S173" s="48"/>
      <c r="T173" s="48"/>
      <c r="U173" s="48"/>
      <c r="V173" s="48"/>
    </row>
    <row r="174" spans="1:22" s="141" customFormat="1" ht="25.5">
      <c r="A174" s="35"/>
      <c r="B174" s="35"/>
      <c r="C174" s="35"/>
      <c r="D174" s="102" t="s">
        <v>313</v>
      </c>
      <c r="E174" s="22" t="s">
        <v>178</v>
      </c>
      <c r="F174" s="184"/>
      <c r="G174" s="184"/>
      <c r="H174" s="182"/>
      <c r="I174" s="181">
        <v>2500000</v>
      </c>
      <c r="J174" s="145">
        <v>2125000</v>
      </c>
      <c r="K174" s="9">
        <f t="shared" si="2"/>
        <v>375000</v>
      </c>
      <c r="L174" s="146"/>
      <c r="N174" s="48"/>
      <c r="O174" s="48"/>
      <c r="P174" s="48"/>
      <c r="Q174" s="48"/>
      <c r="R174" s="48"/>
      <c r="S174" s="48"/>
      <c r="T174" s="48"/>
      <c r="U174" s="48"/>
      <c r="V174" s="48"/>
    </row>
    <row r="175" spans="1:22" s="141" customFormat="1" ht="25.5">
      <c r="A175" s="35"/>
      <c r="B175" s="35"/>
      <c r="C175" s="35"/>
      <c r="D175" s="102" t="s">
        <v>314</v>
      </c>
      <c r="E175" s="22" t="s">
        <v>187</v>
      </c>
      <c r="F175" s="184"/>
      <c r="G175" s="184"/>
      <c r="H175" s="182"/>
      <c r="I175" s="181">
        <v>1500000</v>
      </c>
      <c r="J175" s="145">
        <v>1500000</v>
      </c>
      <c r="K175" s="9">
        <f t="shared" si="2"/>
        <v>0</v>
      </c>
      <c r="L175" s="146"/>
      <c r="N175" s="48"/>
      <c r="O175" s="48"/>
      <c r="P175" s="48"/>
      <c r="Q175" s="48"/>
      <c r="R175" s="48"/>
      <c r="S175" s="48"/>
      <c r="T175" s="48"/>
      <c r="U175" s="48"/>
      <c r="V175" s="48"/>
    </row>
    <row r="176" spans="1:22" s="141" customFormat="1" ht="38.25">
      <c r="A176" s="35"/>
      <c r="B176" s="35"/>
      <c r="C176" s="35"/>
      <c r="D176" s="102" t="s">
        <v>113</v>
      </c>
      <c r="E176" s="22" t="s">
        <v>236</v>
      </c>
      <c r="F176" s="184"/>
      <c r="G176" s="184"/>
      <c r="H176" s="182"/>
      <c r="I176" s="181">
        <v>1000000</v>
      </c>
      <c r="J176" s="145">
        <v>642536.85</v>
      </c>
      <c r="K176" s="9">
        <f t="shared" si="2"/>
        <v>357463.15</v>
      </c>
      <c r="L176" s="146"/>
      <c r="N176" s="48"/>
      <c r="O176" s="48"/>
      <c r="P176" s="48"/>
      <c r="Q176" s="48"/>
      <c r="R176" s="48"/>
      <c r="S176" s="48"/>
      <c r="T176" s="48"/>
      <c r="U176" s="48"/>
      <c r="V176" s="48"/>
    </row>
    <row r="177" spans="1:22" s="1" customFormat="1" ht="12.75">
      <c r="A177" s="35"/>
      <c r="B177" s="35"/>
      <c r="C177" s="35"/>
      <c r="D177" s="8"/>
      <c r="E177" s="22"/>
      <c r="F177" s="36"/>
      <c r="G177" s="36"/>
      <c r="H177" s="182"/>
      <c r="I177" s="183"/>
      <c r="J177" s="210"/>
      <c r="K177" s="9">
        <f t="shared" si="2"/>
        <v>0</v>
      </c>
      <c r="L177" s="146"/>
      <c r="N177" s="3"/>
      <c r="O177" s="3"/>
      <c r="P177" s="3"/>
      <c r="Q177" s="3"/>
      <c r="R177" s="3"/>
      <c r="S177" s="3"/>
      <c r="T177" s="3"/>
      <c r="U177" s="3"/>
      <c r="V177" s="3"/>
    </row>
    <row r="178" spans="1:22" s="129" customFormat="1" ht="25.5">
      <c r="A178" s="160">
        <v>38</v>
      </c>
      <c r="B178" s="160">
        <v>2014</v>
      </c>
      <c r="C178" s="160">
        <v>2015</v>
      </c>
      <c r="D178" s="40"/>
      <c r="E178" s="178" t="s">
        <v>315</v>
      </c>
      <c r="F178" s="179" t="s">
        <v>72</v>
      </c>
      <c r="G178" s="9">
        <f>H178*15/100</f>
        <v>808306.8</v>
      </c>
      <c r="H178" s="46">
        <v>5388712</v>
      </c>
      <c r="I178" s="186">
        <f>I179+I180+I181</f>
        <v>4487688</v>
      </c>
      <c r="J178" s="186">
        <f>J179+J180+J181</f>
        <v>3617168.37</v>
      </c>
      <c r="K178" s="9">
        <f t="shared" si="2"/>
        <v>870519.62999999989</v>
      </c>
      <c r="L178" s="143">
        <f>H178-I178</f>
        <v>901024</v>
      </c>
      <c r="N178" s="4"/>
      <c r="O178" s="4"/>
      <c r="P178" s="4"/>
      <c r="Q178" s="4"/>
      <c r="R178" s="4"/>
      <c r="S178" s="4"/>
      <c r="T178" s="4"/>
      <c r="U178" s="4"/>
      <c r="V178" s="4"/>
    </row>
    <row r="179" spans="1:22" s="141" customFormat="1" ht="25.5">
      <c r="A179" s="35"/>
      <c r="B179" s="35"/>
      <c r="C179" s="35"/>
      <c r="D179" s="185" t="s">
        <v>316</v>
      </c>
      <c r="E179" s="16" t="s">
        <v>176</v>
      </c>
      <c r="F179" s="145"/>
      <c r="G179" s="145"/>
      <c r="H179" s="180"/>
      <c r="I179" s="181">
        <v>1000000</v>
      </c>
      <c r="J179" s="145">
        <v>1000000</v>
      </c>
      <c r="K179" s="9">
        <f t="shared" si="2"/>
        <v>0</v>
      </c>
      <c r="L179" s="146"/>
      <c r="N179" s="48"/>
      <c r="O179" s="48"/>
      <c r="P179" s="48"/>
      <c r="Q179" s="48"/>
      <c r="R179" s="48"/>
      <c r="S179" s="48"/>
      <c r="T179" s="48"/>
      <c r="U179" s="48"/>
      <c r="V179" s="48"/>
    </row>
    <row r="180" spans="1:22" s="141" customFormat="1" ht="38.25">
      <c r="A180" s="35"/>
      <c r="B180" s="35"/>
      <c r="C180" s="35"/>
      <c r="D180" s="185" t="s">
        <v>114</v>
      </c>
      <c r="E180" s="16" t="s">
        <v>177</v>
      </c>
      <c r="F180" s="145"/>
      <c r="G180" s="145"/>
      <c r="H180" s="180"/>
      <c r="I180" s="181">
        <v>1000000</v>
      </c>
      <c r="J180" s="145">
        <v>1000000</v>
      </c>
      <c r="K180" s="9">
        <f t="shared" si="2"/>
        <v>0</v>
      </c>
      <c r="L180" s="146"/>
      <c r="N180" s="48"/>
      <c r="O180" s="48"/>
      <c r="P180" s="48"/>
      <c r="Q180" s="48"/>
      <c r="R180" s="48"/>
      <c r="S180" s="48"/>
      <c r="T180" s="48"/>
      <c r="U180" s="48"/>
      <c r="V180" s="48"/>
    </row>
    <row r="181" spans="1:22" s="141" customFormat="1" ht="25.5">
      <c r="A181" s="35"/>
      <c r="B181" s="35"/>
      <c r="C181" s="35"/>
      <c r="D181" s="185" t="s">
        <v>317</v>
      </c>
      <c r="E181" s="16" t="s">
        <v>178</v>
      </c>
      <c r="F181" s="145"/>
      <c r="G181" s="145"/>
      <c r="H181" s="180"/>
      <c r="I181" s="181">
        <v>2487688</v>
      </c>
      <c r="J181" s="145">
        <v>1617168.37</v>
      </c>
      <c r="K181" s="9">
        <f t="shared" si="2"/>
        <v>870519.62999999989</v>
      </c>
      <c r="L181" s="146"/>
      <c r="N181" s="48"/>
      <c r="O181" s="48"/>
      <c r="P181" s="48"/>
      <c r="Q181" s="48"/>
      <c r="R181" s="48"/>
      <c r="S181" s="48"/>
      <c r="T181" s="48"/>
      <c r="U181" s="48"/>
      <c r="V181" s="48"/>
    </row>
    <row r="182" spans="1:22" s="1" customFormat="1" ht="12.75">
      <c r="A182" s="35"/>
      <c r="B182" s="35"/>
      <c r="C182" s="35"/>
      <c r="D182" s="15"/>
      <c r="E182" s="211"/>
      <c r="F182" s="9"/>
      <c r="G182" s="9"/>
      <c r="H182" s="180"/>
      <c r="I182" s="183"/>
      <c r="J182" s="210"/>
      <c r="K182" s="9">
        <f t="shared" si="2"/>
        <v>0</v>
      </c>
      <c r="L182" s="146"/>
      <c r="N182" s="3"/>
      <c r="O182" s="3"/>
      <c r="P182" s="3"/>
      <c r="Q182" s="3"/>
      <c r="R182" s="3"/>
      <c r="S182" s="3"/>
      <c r="T182" s="3"/>
      <c r="U182" s="3"/>
      <c r="V182" s="3"/>
    </row>
    <row r="183" spans="1:22" s="129" customFormat="1" ht="25.5">
      <c r="A183" s="160">
        <v>39</v>
      </c>
      <c r="B183" s="160">
        <v>2014</v>
      </c>
      <c r="C183" s="160">
        <v>2015</v>
      </c>
      <c r="D183" s="40"/>
      <c r="E183" s="178" t="s">
        <v>318</v>
      </c>
      <c r="F183" s="179" t="s">
        <v>73</v>
      </c>
      <c r="G183" s="9">
        <f>H183*15/100</f>
        <v>824271.45</v>
      </c>
      <c r="H183" s="46">
        <v>5495143</v>
      </c>
      <c r="I183" s="186">
        <f>I184+I185</f>
        <v>2000000</v>
      </c>
      <c r="J183" s="186">
        <f>J184+J185</f>
        <v>1689699</v>
      </c>
      <c r="K183" s="9">
        <f t="shared" si="2"/>
        <v>310301</v>
      </c>
      <c r="L183" s="143">
        <f>H183-I183</f>
        <v>3495143</v>
      </c>
      <c r="N183" s="4"/>
      <c r="O183" s="4"/>
      <c r="P183" s="4"/>
      <c r="Q183" s="4"/>
      <c r="R183" s="4"/>
      <c r="S183" s="4"/>
      <c r="T183" s="4"/>
      <c r="U183" s="4"/>
      <c r="V183" s="4"/>
    </row>
    <row r="184" spans="1:22" s="141" customFormat="1" ht="25.5">
      <c r="A184" s="35"/>
      <c r="B184" s="35"/>
      <c r="C184" s="35"/>
      <c r="D184" s="102" t="s">
        <v>319</v>
      </c>
      <c r="E184" s="16" t="s">
        <v>176</v>
      </c>
      <c r="F184" s="145"/>
      <c r="G184" s="145"/>
      <c r="H184" s="180"/>
      <c r="I184" s="181">
        <v>1000000</v>
      </c>
      <c r="J184" s="145">
        <v>1000000</v>
      </c>
      <c r="K184" s="9">
        <f t="shared" si="2"/>
        <v>0</v>
      </c>
      <c r="L184" s="146"/>
      <c r="N184" s="48"/>
      <c r="O184" s="48"/>
      <c r="P184" s="48"/>
      <c r="Q184" s="48"/>
      <c r="R184" s="48"/>
      <c r="S184" s="48"/>
      <c r="T184" s="48"/>
      <c r="U184" s="48"/>
      <c r="V184" s="48"/>
    </row>
    <row r="185" spans="1:22" s="141" customFormat="1" ht="38.25">
      <c r="A185" s="35"/>
      <c r="B185" s="35"/>
      <c r="C185" s="35"/>
      <c r="D185" s="102" t="s">
        <v>115</v>
      </c>
      <c r="E185" s="16" t="s">
        <v>177</v>
      </c>
      <c r="F185" s="145"/>
      <c r="G185" s="145"/>
      <c r="H185" s="180"/>
      <c r="I185" s="181">
        <v>1000000</v>
      </c>
      <c r="J185" s="145">
        <v>689699</v>
      </c>
      <c r="K185" s="9">
        <f t="shared" si="2"/>
        <v>310301</v>
      </c>
      <c r="L185" s="146"/>
      <c r="N185" s="48"/>
      <c r="O185" s="48"/>
      <c r="P185" s="48"/>
      <c r="Q185" s="48"/>
      <c r="R185" s="48"/>
      <c r="S185" s="48"/>
      <c r="T185" s="48"/>
      <c r="U185" s="48"/>
      <c r="V185" s="48"/>
    </row>
    <row r="186" spans="1:22" s="1" customFormat="1" ht="12.75">
      <c r="A186" s="35"/>
      <c r="B186" s="35"/>
      <c r="C186" s="35"/>
      <c r="D186" s="8"/>
      <c r="E186" s="211"/>
      <c r="F186" s="9"/>
      <c r="G186" s="9"/>
      <c r="H186" s="180"/>
      <c r="I186" s="183"/>
      <c r="J186" s="210"/>
      <c r="K186" s="9">
        <f t="shared" si="2"/>
        <v>0</v>
      </c>
      <c r="L186" s="146"/>
      <c r="N186" s="3"/>
      <c r="O186" s="3"/>
      <c r="P186" s="3"/>
      <c r="Q186" s="3"/>
      <c r="R186" s="3"/>
      <c r="S186" s="3"/>
      <c r="T186" s="3"/>
      <c r="U186" s="3"/>
      <c r="V186" s="3"/>
    </row>
    <row r="187" spans="1:22" s="129" customFormat="1" ht="38.25">
      <c r="A187" s="160">
        <v>40</v>
      </c>
      <c r="B187" s="160">
        <v>2014</v>
      </c>
      <c r="C187" s="160">
        <v>2015</v>
      </c>
      <c r="D187" s="40"/>
      <c r="E187" s="104" t="s">
        <v>320</v>
      </c>
      <c r="F187" s="135" t="s">
        <v>147</v>
      </c>
      <c r="G187" s="39">
        <f>H187*15/100</f>
        <v>686143.2</v>
      </c>
      <c r="H187" s="46">
        <v>4574288</v>
      </c>
      <c r="I187" s="186">
        <f>I188+I189</f>
        <v>2000000</v>
      </c>
      <c r="J187" s="186">
        <f>J188+J189</f>
        <v>1215936.6200000001</v>
      </c>
      <c r="K187" s="9">
        <f t="shared" si="2"/>
        <v>784063.37999999989</v>
      </c>
      <c r="L187" s="143">
        <f>H187-I187</f>
        <v>2574288</v>
      </c>
      <c r="N187" s="4"/>
      <c r="O187" s="4"/>
      <c r="P187" s="4"/>
      <c r="Q187" s="4"/>
      <c r="R187" s="4"/>
      <c r="S187" s="4"/>
      <c r="T187" s="4"/>
      <c r="U187" s="4"/>
      <c r="V187" s="4"/>
    </row>
    <row r="188" spans="1:22" s="141" customFormat="1" ht="25.5">
      <c r="A188" s="35"/>
      <c r="B188" s="35"/>
      <c r="C188" s="35"/>
      <c r="D188" s="81" t="s">
        <v>321</v>
      </c>
      <c r="E188" s="28" t="s">
        <v>176</v>
      </c>
      <c r="F188" s="101"/>
      <c r="G188" s="101"/>
      <c r="H188" s="187"/>
      <c r="I188" s="188">
        <v>1000000</v>
      </c>
      <c r="J188" s="145">
        <v>965781.99</v>
      </c>
      <c r="K188" s="9">
        <f t="shared" si="2"/>
        <v>34218.010000000009</v>
      </c>
      <c r="L188" s="146"/>
      <c r="N188" s="48"/>
      <c r="O188" s="48"/>
      <c r="P188" s="48"/>
      <c r="Q188" s="48"/>
      <c r="R188" s="48"/>
      <c r="S188" s="48"/>
      <c r="T188" s="48"/>
      <c r="U188" s="48"/>
      <c r="V188" s="48"/>
    </row>
    <row r="189" spans="1:22" s="141" customFormat="1" ht="38.25">
      <c r="A189" s="35"/>
      <c r="B189" s="35"/>
      <c r="C189" s="35"/>
      <c r="D189" s="81" t="s">
        <v>116</v>
      </c>
      <c r="E189" s="28" t="s">
        <v>177</v>
      </c>
      <c r="F189" s="101"/>
      <c r="G189" s="101"/>
      <c r="H189" s="187"/>
      <c r="I189" s="188">
        <v>1000000</v>
      </c>
      <c r="J189" s="145">
        <v>250154.63</v>
      </c>
      <c r="K189" s="9">
        <f t="shared" si="2"/>
        <v>749845.37</v>
      </c>
      <c r="L189" s="146"/>
      <c r="N189" s="48"/>
      <c r="O189" s="48"/>
      <c r="P189" s="48"/>
      <c r="Q189" s="48"/>
      <c r="R189" s="48"/>
      <c r="S189" s="48"/>
      <c r="T189" s="48"/>
      <c r="U189" s="48"/>
      <c r="V189" s="48"/>
    </row>
    <row r="190" spans="1:22" s="1" customFormat="1" ht="12.75">
      <c r="A190" s="35"/>
      <c r="B190" s="35"/>
      <c r="C190" s="35"/>
      <c r="D190" s="26"/>
      <c r="E190" s="28"/>
      <c r="F190" s="39"/>
      <c r="G190" s="39"/>
      <c r="H190" s="187"/>
      <c r="I190" s="103"/>
      <c r="J190" s="210"/>
      <c r="K190" s="9">
        <f t="shared" si="2"/>
        <v>0</v>
      </c>
      <c r="L190" s="146"/>
      <c r="N190" s="3"/>
      <c r="O190" s="3"/>
      <c r="P190" s="3"/>
      <c r="Q190" s="3"/>
      <c r="R190" s="3"/>
      <c r="S190" s="3"/>
      <c r="T190" s="3"/>
      <c r="U190" s="3"/>
      <c r="V190" s="3"/>
    </row>
    <row r="191" spans="1:22" s="129" customFormat="1" ht="51">
      <c r="A191" s="160">
        <v>41</v>
      </c>
      <c r="B191" s="282">
        <v>2013</v>
      </c>
      <c r="C191" s="282">
        <v>2015</v>
      </c>
      <c r="D191" s="40"/>
      <c r="E191" s="104" t="s">
        <v>322</v>
      </c>
      <c r="F191" s="135" t="s">
        <v>74</v>
      </c>
      <c r="G191" s="39">
        <f>H191*15/100</f>
        <v>1060622.3999999999</v>
      </c>
      <c r="H191" s="46">
        <v>7070816</v>
      </c>
      <c r="I191" s="142">
        <f>I192+I193</f>
        <v>1500000</v>
      </c>
      <c r="J191" s="142">
        <f>J192+J193</f>
        <v>499999.95</v>
      </c>
      <c r="K191" s="9">
        <f t="shared" si="2"/>
        <v>1000000.05</v>
      </c>
      <c r="L191" s="143">
        <f>H191-I191</f>
        <v>5570816</v>
      </c>
      <c r="N191" s="4"/>
      <c r="O191" s="4"/>
      <c r="P191" s="4"/>
      <c r="Q191" s="4"/>
      <c r="R191" s="4"/>
      <c r="S191" s="4"/>
      <c r="T191" s="4"/>
      <c r="U191" s="4"/>
      <c r="V191" s="4"/>
    </row>
    <row r="192" spans="1:22" s="141" customFormat="1" ht="25.5">
      <c r="A192" s="35"/>
      <c r="B192" s="35"/>
      <c r="C192" s="35"/>
      <c r="D192" s="81" t="s">
        <v>323</v>
      </c>
      <c r="E192" s="28" t="s">
        <v>176</v>
      </c>
      <c r="F192" s="101"/>
      <c r="G192" s="101"/>
      <c r="H192" s="187"/>
      <c r="I192" s="188">
        <v>500000</v>
      </c>
      <c r="J192" s="145">
        <v>499999.95</v>
      </c>
      <c r="K192" s="9">
        <f t="shared" si="2"/>
        <v>4.9999999988358468E-2</v>
      </c>
      <c r="L192" s="146"/>
      <c r="N192" s="48"/>
      <c r="O192" s="48"/>
      <c r="P192" s="48"/>
      <c r="Q192" s="48"/>
      <c r="R192" s="48"/>
      <c r="S192" s="48"/>
      <c r="T192" s="48"/>
      <c r="U192" s="48"/>
      <c r="V192" s="48"/>
    </row>
    <row r="193" spans="1:22" s="141" customFormat="1" ht="38.25">
      <c r="A193" s="35"/>
      <c r="B193" s="35"/>
      <c r="C193" s="35"/>
      <c r="D193" s="81" t="s">
        <v>117</v>
      </c>
      <c r="E193" s="28" t="s">
        <v>177</v>
      </c>
      <c r="F193" s="101"/>
      <c r="G193" s="101"/>
      <c r="H193" s="187"/>
      <c r="I193" s="188">
        <v>1000000</v>
      </c>
      <c r="J193" s="102">
        <v>0</v>
      </c>
      <c r="K193" s="9">
        <f t="shared" si="2"/>
        <v>1000000</v>
      </c>
      <c r="L193" s="146"/>
      <c r="N193" s="48"/>
      <c r="O193" s="48"/>
      <c r="P193" s="48"/>
      <c r="Q193" s="48"/>
      <c r="R193" s="48"/>
      <c r="S193" s="48"/>
      <c r="T193" s="48"/>
      <c r="U193" s="48"/>
      <c r="V193" s="48"/>
    </row>
    <row r="194" spans="1:22" s="1" customFormat="1" ht="12.75">
      <c r="A194" s="35"/>
      <c r="B194" s="35"/>
      <c r="C194" s="35"/>
      <c r="D194" s="26"/>
      <c r="E194" s="134"/>
      <c r="F194" s="39"/>
      <c r="G194" s="39"/>
      <c r="H194" s="187"/>
      <c r="I194" s="103"/>
      <c r="J194" s="210"/>
      <c r="K194" s="9">
        <f t="shared" si="2"/>
        <v>0</v>
      </c>
      <c r="L194" s="146"/>
      <c r="N194" s="3"/>
      <c r="O194" s="3"/>
      <c r="P194" s="3"/>
      <c r="Q194" s="3"/>
      <c r="R194" s="3"/>
      <c r="S194" s="3"/>
      <c r="T194" s="3"/>
      <c r="U194" s="3"/>
      <c r="V194" s="3"/>
    </row>
    <row r="195" spans="1:22" s="129" customFormat="1" ht="25.5">
      <c r="A195" s="160">
        <v>42</v>
      </c>
      <c r="B195" s="160">
        <v>2012</v>
      </c>
      <c r="C195" s="160">
        <v>2015</v>
      </c>
      <c r="D195" s="40"/>
      <c r="E195" s="104" t="s">
        <v>324</v>
      </c>
      <c r="F195" s="135" t="s">
        <v>75</v>
      </c>
      <c r="G195" s="37">
        <f>H195*15/100</f>
        <v>597081</v>
      </c>
      <c r="H195" s="46">
        <v>3980540</v>
      </c>
      <c r="I195" s="142">
        <f>I196+I197+I198+I199</f>
        <v>3556972</v>
      </c>
      <c r="J195" s="142">
        <f>J196+J197+J198+J199</f>
        <v>3144624</v>
      </c>
      <c r="K195" s="9">
        <f t="shared" si="2"/>
        <v>412348</v>
      </c>
      <c r="L195" s="143">
        <f>H195-I195</f>
        <v>423568</v>
      </c>
      <c r="N195" s="4"/>
      <c r="O195" s="4"/>
      <c r="P195" s="4"/>
      <c r="Q195" s="4"/>
      <c r="R195" s="4"/>
      <c r="S195" s="4"/>
      <c r="T195" s="4"/>
      <c r="U195" s="4"/>
      <c r="V195" s="4"/>
    </row>
    <row r="196" spans="1:22" s="141" customFormat="1" ht="25.5">
      <c r="A196" s="35"/>
      <c r="B196" s="35"/>
      <c r="C196" s="35"/>
      <c r="D196" s="27" t="s">
        <v>325</v>
      </c>
      <c r="E196" s="28" t="s">
        <v>176</v>
      </c>
      <c r="F196" s="136"/>
      <c r="G196" s="136"/>
      <c r="H196" s="187"/>
      <c r="I196" s="188">
        <v>500000</v>
      </c>
      <c r="J196" s="145">
        <v>500000</v>
      </c>
      <c r="K196" s="9">
        <f t="shared" si="2"/>
        <v>0</v>
      </c>
      <c r="L196" s="146"/>
      <c r="N196" s="48"/>
      <c r="O196" s="48"/>
      <c r="P196" s="48"/>
      <c r="Q196" s="48"/>
      <c r="R196" s="48"/>
      <c r="S196" s="48"/>
      <c r="T196" s="48"/>
      <c r="U196" s="48"/>
      <c r="V196" s="48"/>
    </row>
    <row r="197" spans="1:22" s="141" customFormat="1" ht="25.5">
      <c r="A197" s="35"/>
      <c r="B197" s="35"/>
      <c r="C197" s="35"/>
      <c r="D197" s="27" t="s">
        <v>326</v>
      </c>
      <c r="E197" s="28" t="s">
        <v>177</v>
      </c>
      <c r="F197" s="136"/>
      <c r="G197" s="136"/>
      <c r="H197" s="187"/>
      <c r="I197" s="188">
        <v>1055000</v>
      </c>
      <c r="J197" s="145">
        <v>1055000</v>
      </c>
      <c r="K197" s="9">
        <f t="shared" si="2"/>
        <v>0</v>
      </c>
      <c r="L197" s="146"/>
      <c r="N197" s="48"/>
      <c r="O197" s="48"/>
      <c r="P197" s="48"/>
      <c r="Q197" s="48"/>
      <c r="R197" s="48"/>
      <c r="S197" s="48"/>
      <c r="T197" s="48"/>
      <c r="U197" s="48"/>
      <c r="V197" s="48"/>
    </row>
    <row r="198" spans="1:22" s="141" customFormat="1" ht="25.5">
      <c r="A198" s="35"/>
      <c r="B198" s="35"/>
      <c r="C198" s="35"/>
      <c r="D198" s="27" t="s">
        <v>327</v>
      </c>
      <c r="E198" s="28" t="s">
        <v>178</v>
      </c>
      <c r="F198" s="136"/>
      <c r="G198" s="136"/>
      <c r="H198" s="187"/>
      <c r="I198" s="188">
        <v>1328500</v>
      </c>
      <c r="J198" s="145">
        <v>1328500</v>
      </c>
      <c r="K198" s="9">
        <f t="shared" si="2"/>
        <v>0</v>
      </c>
      <c r="L198" s="146"/>
      <c r="N198" s="48"/>
      <c r="O198" s="48"/>
      <c r="P198" s="48"/>
      <c r="Q198" s="48"/>
      <c r="R198" s="48"/>
      <c r="S198" s="48"/>
      <c r="T198" s="48"/>
      <c r="U198" s="48"/>
      <c r="V198" s="48"/>
    </row>
    <row r="199" spans="1:22" s="141" customFormat="1" ht="38.25">
      <c r="A199" s="35"/>
      <c r="B199" s="35"/>
      <c r="C199" s="35"/>
      <c r="D199" s="27" t="s">
        <v>118</v>
      </c>
      <c r="E199" s="28" t="s">
        <v>187</v>
      </c>
      <c r="F199" s="136"/>
      <c r="G199" s="136"/>
      <c r="H199" s="187"/>
      <c r="I199" s="188">
        <v>673472</v>
      </c>
      <c r="J199" s="145">
        <v>261124</v>
      </c>
      <c r="K199" s="9">
        <f t="shared" si="2"/>
        <v>412348</v>
      </c>
      <c r="L199" s="146"/>
      <c r="N199" s="48"/>
      <c r="O199" s="48"/>
      <c r="P199" s="48"/>
      <c r="Q199" s="48"/>
      <c r="R199" s="48"/>
      <c r="S199" s="48"/>
      <c r="T199" s="48"/>
      <c r="U199" s="48"/>
      <c r="V199" s="48"/>
    </row>
    <row r="200" spans="1:22" s="1" customFormat="1" ht="12.75">
      <c r="A200" s="35"/>
      <c r="B200" s="35"/>
      <c r="C200" s="35"/>
      <c r="D200" s="30"/>
      <c r="E200" s="134"/>
      <c r="F200" s="37"/>
      <c r="G200" s="37"/>
      <c r="H200" s="187"/>
      <c r="I200" s="103"/>
      <c r="J200" s="210"/>
      <c r="K200" s="9">
        <f t="shared" ref="K200:K263" si="3">I200-J200</f>
        <v>0</v>
      </c>
      <c r="L200" s="146"/>
      <c r="N200" s="3"/>
      <c r="O200" s="3"/>
      <c r="P200" s="3"/>
      <c r="Q200" s="3"/>
      <c r="R200" s="3"/>
      <c r="S200" s="3"/>
      <c r="T200" s="3"/>
      <c r="U200" s="3"/>
      <c r="V200" s="3"/>
    </row>
    <row r="201" spans="1:22" s="129" customFormat="1" ht="38.25">
      <c r="A201" s="160">
        <v>43</v>
      </c>
      <c r="B201" s="160">
        <v>2014</v>
      </c>
      <c r="C201" s="160">
        <v>2015</v>
      </c>
      <c r="D201" s="40"/>
      <c r="E201" s="238" t="s">
        <v>328</v>
      </c>
      <c r="F201" s="241" t="s">
        <v>76</v>
      </c>
      <c r="G201" s="31">
        <f>H201*15/100</f>
        <v>383845.65</v>
      </c>
      <c r="H201" s="46">
        <v>2558971</v>
      </c>
      <c r="I201" s="142">
        <f>I202+I203</f>
        <v>2372107</v>
      </c>
      <c r="J201" s="142">
        <f>J202+J203</f>
        <v>2284209.21</v>
      </c>
      <c r="K201" s="9">
        <f t="shared" si="3"/>
        <v>87897.790000000037</v>
      </c>
      <c r="L201" s="143">
        <f>H201-I201</f>
        <v>186864</v>
      </c>
      <c r="N201" s="4"/>
      <c r="O201" s="4"/>
      <c r="P201" s="4"/>
      <c r="Q201" s="4"/>
      <c r="R201" s="4"/>
      <c r="S201" s="4"/>
      <c r="T201" s="4"/>
      <c r="U201" s="4"/>
      <c r="V201" s="4"/>
    </row>
    <row r="202" spans="1:22" s="141" customFormat="1" ht="25.5">
      <c r="A202" s="35"/>
      <c r="B202" s="35"/>
      <c r="C202" s="35"/>
      <c r="D202" s="22" t="s">
        <v>329</v>
      </c>
      <c r="E202" s="25" t="s">
        <v>176</v>
      </c>
      <c r="F202" s="239"/>
      <c r="G202" s="239"/>
      <c r="H202" s="212"/>
      <c r="I202" s="240">
        <v>500000</v>
      </c>
      <c r="J202" s="145">
        <v>500000</v>
      </c>
      <c r="K202" s="9">
        <f t="shared" si="3"/>
        <v>0</v>
      </c>
      <c r="L202" s="146"/>
      <c r="N202" s="48"/>
      <c r="O202" s="48"/>
      <c r="P202" s="48"/>
      <c r="Q202" s="48"/>
      <c r="R202" s="48"/>
      <c r="S202" s="48"/>
      <c r="T202" s="48"/>
      <c r="U202" s="48"/>
      <c r="V202" s="48"/>
    </row>
    <row r="203" spans="1:22" s="141" customFormat="1" ht="38.25">
      <c r="A203" s="35"/>
      <c r="B203" s="35"/>
      <c r="C203" s="35"/>
      <c r="D203" s="22" t="s">
        <v>119</v>
      </c>
      <c r="E203" s="25" t="s">
        <v>177</v>
      </c>
      <c r="F203" s="239"/>
      <c r="G203" s="239"/>
      <c r="H203" s="212"/>
      <c r="I203" s="240">
        <v>1872107</v>
      </c>
      <c r="J203" s="145">
        <v>1784209.21</v>
      </c>
      <c r="K203" s="9">
        <f t="shared" si="3"/>
        <v>87897.790000000037</v>
      </c>
      <c r="L203" s="146"/>
      <c r="N203" s="48"/>
      <c r="O203" s="48"/>
      <c r="P203" s="48"/>
      <c r="Q203" s="48"/>
      <c r="R203" s="48"/>
      <c r="S203" s="48"/>
      <c r="T203" s="48"/>
      <c r="U203" s="48"/>
      <c r="V203" s="48"/>
    </row>
    <row r="204" spans="1:22" s="129" customFormat="1" ht="38.25">
      <c r="A204" s="104">
        <v>44</v>
      </c>
      <c r="B204" s="282">
        <v>2013</v>
      </c>
      <c r="C204" s="282">
        <v>2015</v>
      </c>
      <c r="D204" s="68"/>
      <c r="E204" s="104" t="s">
        <v>330</v>
      </c>
      <c r="F204" s="135" t="s">
        <v>78</v>
      </c>
      <c r="G204" s="39">
        <f>H204*15/100</f>
        <v>1290819</v>
      </c>
      <c r="H204" s="214">
        <v>8605460</v>
      </c>
      <c r="I204" s="142">
        <f>I205+I206+I207</f>
        <v>3500000</v>
      </c>
      <c r="J204" s="142">
        <f>J205+J206+J207</f>
        <v>3299880.24</v>
      </c>
      <c r="K204" s="9">
        <f t="shared" si="3"/>
        <v>200119.75999999978</v>
      </c>
      <c r="L204" s="242">
        <f>H204-I204</f>
        <v>5105460</v>
      </c>
      <c r="N204" s="4"/>
      <c r="O204" s="4"/>
      <c r="P204" s="4"/>
      <c r="Q204" s="4"/>
      <c r="R204" s="4"/>
      <c r="S204" s="4"/>
      <c r="T204" s="4"/>
      <c r="U204" s="4"/>
      <c r="V204" s="4"/>
    </row>
    <row r="205" spans="1:22" s="141" customFormat="1" ht="25.5">
      <c r="A205" s="35"/>
      <c r="B205" s="35"/>
      <c r="C205" s="35"/>
      <c r="D205" s="81" t="s">
        <v>331</v>
      </c>
      <c r="E205" s="28" t="s">
        <v>176</v>
      </c>
      <c r="F205" s="101"/>
      <c r="G205" s="101"/>
      <c r="H205" s="187"/>
      <c r="I205" s="240">
        <v>500000</v>
      </c>
      <c r="J205" s="145">
        <v>500000</v>
      </c>
      <c r="K205" s="9">
        <f t="shared" si="3"/>
        <v>0</v>
      </c>
      <c r="L205" s="146"/>
      <c r="N205" s="48"/>
      <c r="O205" s="48"/>
      <c r="P205" s="48"/>
      <c r="Q205" s="48"/>
      <c r="R205" s="48"/>
      <c r="S205" s="48"/>
      <c r="T205" s="48"/>
      <c r="U205" s="48"/>
      <c r="V205" s="48"/>
    </row>
    <row r="206" spans="1:22" s="141" customFormat="1" ht="38.25">
      <c r="A206" s="35"/>
      <c r="B206" s="35"/>
      <c r="C206" s="35"/>
      <c r="D206" s="81" t="s">
        <v>120</v>
      </c>
      <c r="E206" s="28" t="s">
        <v>177</v>
      </c>
      <c r="F206" s="101"/>
      <c r="G206" s="101"/>
      <c r="H206" s="187"/>
      <c r="I206" s="240">
        <v>1000000</v>
      </c>
      <c r="J206" s="145">
        <v>1000000</v>
      </c>
      <c r="K206" s="9">
        <f t="shared" si="3"/>
        <v>0</v>
      </c>
      <c r="L206" s="146"/>
      <c r="N206" s="48"/>
      <c r="O206" s="48"/>
      <c r="P206" s="48"/>
      <c r="Q206" s="48"/>
      <c r="R206" s="48"/>
      <c r="S206" s="48"/>
      <c r="T206" s="48"/>
      <c r="U206" s="48"/>
      <c r="V206" s="48"/>
    </row>
    <row r="207" spans="1:22" s="141" customFormat="1" ht="25.5">
      <c r="A207" s="35"/>
      <c r="B207" s="35"/>
      <c r="C207" s="35"/>
      <c r="D207" s="81" t="s">
        <v>332</v>
      </c>
      <c r="E207" s="28" t="s">
        <v>178</v>
      </c>
      <c r="F207" s="101"/>
      <c r="G207" s="101"/>
      <c r="H207" s="187"/>
      <c r="I207" s="240">
        <v>2000000</v>
      </c>
      <c r="J207" s="145">
        <v>1799880.24</v>
      </c>
      <c r="K207" s="9">
        <f t="shared" si="3"/>
        <v>200119.76</v>
      </c>
      <c r="L207" s="146"/>
      <c r="N207" s="48"/>
      <c r="O207" s="48"/>
      <c r="P207" s="48"/>
      <c r="Q207" s="48"/>
      <c r="R207" s="48"/>
      <c r="S207" s="48"/>
      <c r="T207" s="48"/>
      <c r="U207" s="48"/>
      <c r="V207" s="48"/>
    </row>
    <row r="208" spans="1:22" s="1" customFormat="1" ht="12.75">
      <c r="A208" s="35"/>
      <c r="B208" s="35"/>
      <c r="C208" s="35"/>
      <c r="D208" s="26"/>
      <c r="E208" s="134"/>
      <c r="F208" s="39"/>
      <c r="G208" s="39"/>
      <c r="H208" s="187"/>
      <c r="I208" s="213"/>
      <c r="J208" s="210"/>
      <c r="K208" s="9">
        <f t="shared" si="3"/>
        <v>0</v>
      </c>
      <c r="L208" s="146"/>
      <c r="N208" s="3"/>
      <c r="O208" s="3"/>
      <c r="P208" s="3"/>
      <c r="Q208" s="3"/>
      <c r="R208" s="3"/>
      <c r="S208" s="3"/>
      <c r="T208" s="3"/>
      <c r="U208" s="3"/>
      <c r="V208" s="3"/>
    </row>
    <row r="209" spans="1:22" s="129" customFormat="1" ht="25.5">
      <c r="A209" s="160">
        <v>45</v>
      </c>
      <c r="B209" s="160">
        <v>2014</v>
      </c>
      <c r="C209" s="160">
        <v>2015</v>
      </c>
      <c r="D209" s="40"/>
      <c r="E209" s="104" t="s">
        <v>333</v>
      </c>
      <c r="F209" s="135" t="s">
        <v>79</v>
      </c>
      <c r="G209" s="37">
        <f>H209*15/100</f>
        <v>159053.54999999999</v>
      </c>
      <c r="H209" s="46">
        <v>1060357</v>
      </c>
      <c r="I209" s="50">
        <f>I210+I211</f>
        <v>1067826</v>
      </c>
      <c r="J209" s="50">
        <f>J210+J211</f>
        <v>961525.3</v>
      </c>
      <c r="K209" s="9">
        <f t="shared" si="3"/>
        <v>106300.69999999995</v>
      </c>
      <c r="L209" s="143">
        <f>H209-I209</f>
        <v>-7469</v>
      </c>
      <c r="N209" s="4"/>
      <c r="O209" s="4"/>
      <c r="P209" s="4"/>
      <c r="Q209" s="4"/>
      <c r="R209" s="4"/>
      <c r="S209" s="4"/>
      <c r="T209" s="4"/>
      <c r="U209" s="4"/>
      <c r="V209" s="4"/>
    </row>
    <row r="210" spans="1:22" s="141" customFormat="1" ht="25.5">
      <c r="A210" s="35"/>
      <c r="B210" s="35"/>
      <c r="C210" s="35"/>
      <c r="D210" s="83" t="s">
        <v>334</v>
      </c>
      <c r="E210" s="28" t="s">
        <v>176</v>
      </c>
      <c r="F210" s="136"/>
      <c r="G210" s="136"/>
      <c r="H210" s="187"/>
      <c r="I210" s="188">
        <v>500000</v>
      </c>
      <c r="J210" s="145">
        <v>500000</v>
      </c>
      <c r="K210" s="9">
        <f t="shared" si="3"/>
        <v>0</v>
      </c>
      <c r="L210" s="146"/>
      <c r="N210" s="48"/>
      <c r="O210" s="48"/>
      <c r="P210" s="48"/>
      <c r="Q210" s="48"/>
      <c r="R210" s="48"/>
      <c r="S210" s="48"/>
      <c r="T210" s="48"/>
      <c r="U210" s="48"/>
      <c r="V210" s="48"/>
    </row>
    <row r="211" spans="1:22" s="141" customFormat="1" ht="38.25">
      <c r="A211" s="35"/>
      <c r="B211" s="35"/>
      <c r="C211" s="35"/>
      <c r="D211" s="83" t="s">
        <v>121</v>
      </c>
      <c r="E211" s="28" t="s">
        <v>177</v>
      </c>
      <c r="F211" s="136"/>
      <c r="G211" s="136"/>
      <c r="H211" s="187"/>
      <c r="I211" s="188">
        <v>567826</v>
      </c>
      <c r="J211" s="145">
        <v>461525.3</v>
      </c>
      <c r="K211" s="9">
        <f t="shared" si="3"/>
        <v>106300.70000000001</v>
      </c>
      <c r="L211" s="146"/>
      <c r="N211" s="48"/>
      <c r="O211" s="48"/>
      <c r="P211" s="48"/>
      <c r="Q211" s="48"/>
      <c r="R211" s="48"/>
      <c r="S211" s="48"/>
      <c r="T211" s="48"/>
      <c r="U211" s="48"/>
      <c r="V211" s="48"/>
    </row>
    <row r="212" spans="1:22" s="1" customFormat="1" ht="12.75">
      <c r="A212" s="35"/>
      <c r="B212" s="35"/>
      <c r="C212" s="35"/>
      <c r="D212" s="33"/>
      <c r="E212" s="28"/>
      <c r="F212" s="37"/>
      <c r="G212" s="37"/>
      <c r="H212" s="187"/>
      <c r="I212" s="103"/>
      <c r="J212" s="210"/>
      <c r="K212" s="9">
        <f t="shared" si="3"/>
        <v>0</v>
      </c>
      <c r="L212" s="146"/>
      <c r="N212" s="3"/>
      <c r="O212" s="3"/>
      <c r="P212" s="3"/>
      <c r="Q212" s="3"/>
      <c r="R212" s="3"/>
      <c r="S212" s="3"/>
      <c r="T212" s="3"/>
      <c r="U212" s="3"/>
      <c r="V212" s="3"/>
    </row>
    <row r="213" spans="1:22" s="129" customFormat="1" ht="25.5">
      <c r="A213" s="160">
        <v>46</v>
      </c>
      <c r="B213" s="160">
        <v>2014</v>
      </c>
      <c r="C213" s="160">
        <v>2015</v>
      </c>
      <c r="D213" s="40"/>
      <c r="E213" s="30" t="s">
        <v>335</v>
      </c>
      <c r="F213" s="30" t="s">
        <v>80</v>
      </c>
      <c r="G213" s="34">
        <f>H213*15/100</f>
        <v>735201.75</v>
      </c>
      <c r="H213" s="46">
        <v>4901345</v>
      </c>
      <c r="I213" s="50">
        <f>I214+I215+I216</f>
        <v>3000000</v>
      </c>
      <c r="J213" s="50">
        <f>J214+J215+J216</f>
        <v>3000000</v>
      </c>
      <c r="K213" s="9">
        <f t="shared" si="3"/>
        <v>0</v>
      </c>
      <c r="L213" s="143">
        <f>H213-I213</f>
        <v>1901345</v>
      </c>
      <c r="N213" s="4"/>
      <c r="O213" s="4"/>
      <c r="P213" s="4"/>
      <c r="Q213" s="4"/>
      <c r="R213" s="4"/>
      <c r="S213" s="4"/>
      <c r="T213" s="4"/>
      <c r="U213" s="4"/>
      <c r="V213" s="4"/>
    </row>
    <row r="214" spans="1:22" s="141" customFormat="1" ht="25.5">
      <c r="A214" s="35"/>
      <c r="B214" s="35"/>
      <c r="C214" s="35"/>
      <c r="D214" s="27" t="s">
        <v>336</v>
      </c>
      <c r="E214" s="27" t="s">
        <v>176</v>
      </c>
      <c r="F214" s="85"/>
      <c r="G214" s="85"/>
      <c r="H214" s="58"/>
      <c r="I214" s="188">
        <v>500000</v>
      </c>
      <c r="J214" s="145">
        <v>500000</v>
      </c>
      <c r="K214" s="9">
        <f t="shared" si="3"/>
        <v>0</v>
      </c>
      <c r="L214" s="146"/>
      <c r="N214" s="48"/>
      <c r="O214" s="48"/>
      <c r="P214" s="48"/>
      <c r="Q214" s="48"/>
      <c r="R214" s="48"/>
      <c r="S214" s="48"/>
      <c r="T214" s="48"/>
      <c r="U214" s="48"/>
      <c r="V214" s="48"/>
    </row>
    <row r="215" spans="1:22" s="141" customFormat="1" ht="38.25">
      <c r="A215" s="35"/>
      <c r="B215" s="35"/>
      <c r="C215" s="35"/>
      <c r="D215" s="27" t="s">
        <v>337</v>
      </c>
      <c r="E215" s="27" t="s">
        <v>177</v>
      </c>
      <c r="F215" s="85"/>
      <c r="G215" s="85"/>
      <c r="H215" s="58"/>
      <c r="I215" s="188">
        <v>500000</v>
      </c>
      <c r="J215" s="145">
        <v>500000</v>
      </c>
      <c r="K215" s="9">
        <f t="shared" si="3"/>
        <v>0</v>
      </c>
      <c r="L215" s="146"/>
      <c r="N215" s="48"/>
      <c r="O215" s="48"/>
      <c r="P215" s="48"/>
      <c r="Q215" s="48"/>
      <c r="R215" s="48"/>
      <c r="S215" s="48"/>
      <c r="T215" s="48"/>
      <c r="U215" s="48"/>
      <c r="V215" s="48"/>
    </row>
    <row r="216" spans="1:22" s="141" customFormat="1" ht="25.5">
      <c r="A216" s="35"/>
      <c r="B216" s="35"/>
      <c r="C216" s="35"/>
      <c r="D216" s="27" t="s">
        <v>338</v>
      </c>
      <c r="E216" s="27" t="s">
        <v>178</v>
      </c>
      <c r="F216" s="85"/>
      <c r="G216" s="85"/>
      <c r="H216" s="58"/>
      <c r="I216" s="188">
        <v>2000000</v>
      </c>
      <c r="J216" s="145">
        <v>2000000</v>
      </c>
      <c r="K216" s="9">
        <f t="shared" si="3"/>
        <v>0</v>
      </c>
      <c r="L216" s="146"/>
      <c r="N216" s="48"/>
      <c r="O216" s="48"/>
      <c r="P216" s="48"/>
      <c r="Q216" s="48"/>
      <c r="R216" s="48"/>
      <c r="S216" s="48"/>
      <c r="T216" s="48"/>
      <c r="U216" s="48"/>
      <c r="V216" s="48"/>
    </row>
    <row r="217" spans="1:22" s="1" customFormat="1" ht="12.75">
      <c r="A217" s="35"/>
      <c r="B217" s="35"/>
      <c r="C217" s="35"/>
      <c r="D217" s="30"/>
      <c r="E217" s="27"/>
      <c r="F217" s="34"/>
      <c r="G217" s="34"/>
      <c r="H217" s="58"/>
      <c r="I217" s="103"/>
      <c r="J217" s="210"/>
      <c r="K217" s="9">
        <f t="shared" si="3"/>
        <v>0</v>
      </c>
      <c r="L217" s="146"/>
      <c r="N217" s="3"/>
      <c r="O217" s="3"/>
      <c r="P217" s="3"/>
      <c r="Q217" s="3"/>
      <c r="R217" s="3"/>
      <c r="S217" s="3"/>
      <c r="T217" s="3"/>
      <c r="U217" s="3"/>
      <c r="V217" s="3"/>
    </row>
    <row r="218" spans="1:22" s="129" customFormat="1" ht="38.25">
      <c r="A218" s="160">
        <v>47</v>
      </c>
      <c r="B218" s="160">
        <v>2014</v>
      </c>
      <c r="C218" s="160">
        <v>2015</v>
      </c>
      <c r="D218" s="40"/>
      <c r="E218" s="30" t="s">
        <v>339</v>
      </c>
      <c r="F218" s="30" t="s">
        <v>81</v>
      </c>
      <c r="G218" s="34">
        <f>H218*15/100</f>
        <v>503101.5</v>
      </c>
      <c r="H218" s="46">
        <v>3354010</v>
      </c>
      <c r="I218" s="50">
        <f>I219+I220</f>
        <v>1500000</v>
      </c>
      <c r="J218" s="50">
        <f>J219+J220</f>
        <v>972143.65</v>
      </c>
      <c r="K218" s="9">
        <f t="shared" si="3"/>
        <v>527856.35</v>
      </c>
      <c r="L218" s="143">
        <f>H218-I218</f>
        <v>1854010</v>
      </c>
      <c r="N218" s="4"/>
      <c r="O218" s="4"/>
      <c r="P218" s="4"/>
      <c r="Q218" s="4"/>
      <c r="R218" s="4"/>
      <c r="S218" s="4"/>
      <c r="T218" s="4"/>
      <c r="U218" s="4"/>
      <c r="V218" s="4"/>
    </row>
    <row r="219" spans="1:22" s="141" customFormat="1" ht="25.5">
      <c r="A219" s="35"/>
      <c r="B219" s="35"/>
      <c r="C219" s="35"/>
      <c r="D219" s="27" t="s">
        <v>340</v>
      </c>
      <c r="E219" s="27" t="s">
        <v>176</v>
      </c>
      <c r="F219" s="85"/>
      <c r="G219" s="85"/>
      <c r="H219" s="58"/>
      <c r="I219" s="188">
        <v>500000</v>
      </c>
      <c r="J219" s="145">
        <v>500000</v>
      </c>
      <c r="K219" s="9">
        <f t="shared" si="3"/>
        <v>0</v>
      </c>
      <c r="L219" s="146"/>
      <c r="N219" s="48"/>
      <c r="O219" s="48"/>
      <c r="P219" s="48"/>
      <c r="Q219" s="48"/>
      <c r="R219" s="48"/>
      <c r="S219" s="48"/>
      <c r="T219" s="48"/>
      <c r="U219" s="48"/>
      <c r="V219" s="48"/>
    </row>
    <row r="220" spans="1:22" s="141" customFormat="1" ht="38.25">
      <c r="A220" s="35"/>
      <c r="B220" s="35"/>
      <c r="C220" s="35"/>
      <c r="D220" s="27" t="s">
        <v>122</v>
      </c>
      <c r="E220" s="27" t="s">
        <v>177</v>
      </c>
      <c r="F220" s="85"/>
      <c r="G220" s="85"/>
      <c r="H220" s="58"/>
      <c r="I220" s="188">
        <v>1000000</v>
      </c>
      <c r="J220" s="145">
        <v>472143.65</v>
      </c>
      <c r="K220" s="9">
        <f t="shared" si="3"/>
        <v>527856.35</v>
      </c>
      <c r="L220" s="146"/>
      <c r="N220" s="48"/>
      <c r="O220" s="48"/>
      <c r="P220" s="48"/>
      <c r="Q220" s="48"/>
      <c r="R220" s="48"/>
      <c r="S220" s="48"/>
      <c r="T220" s="48"/>
      <c r="U220" s="48"/>
      <c r="V220" s="48"/>
    </row>
    <row r="221" spans="1:22" s="1" customFormat="1" ht="12.75">
      <c r="A221" s="35"/>
      <c r="B221" s="35"/>
      <c r="C221" s="35"/>
      <c r="D221" s="30"/>
      <c r="E221" s="27"/>
      <c r="F221" s="34"/>
      <c r="G221" s="34"/>
      <c r="H221" s="58"/>
      <c r="I221" s="103"/>
      <c r="J221" s="210"/>
      <c r="K221" s="9">
        <f t="shared" si="3"/>
        <v>0</v>
      </c>
      <c r="L221" s="146"/>
      <c r="N221" s="3"/>
      <c r="O221" s="3"/>
      <c r="P221" s="3"/>
      <c r="Q221" s="3"/>
      <c r="R221" s="3"/>
      <c r="S221" s="3"/>
      <c r="T221" s="3"/>
      <c r="U221" s="3"/>
      <c r="V221" s="3"/>
    </row>
    <row r="222" spans="1:22" s="129" customFormat="1" ht="38.25">
      <c r="A222" s="160">
        <v>48</v>
      </c>
      <c r="B222" s="160">
        <v>2015</v>
      </c>
      <c r="C222" s="160">
        <v>2015</v>
      </c>
      <c r="D222" s="40"/>
      <c r="E222" s="30" t="s">
        <v>341</v>
      </c>
      <c r="F222" s="30" t="s">
        <v>82</v>
      </c>
      <c r="G222" s="34">
        <f>H222*15/100</f>
        <v>106816.5</v>
      </c>
      <c r="H222" s="46">
        <v>712110</v>
      </c>
      <c r="I222" s="142">
        <f>I223</f>
        <v>605290</v>
      </c>
      <c r="J222" s="142">
        <f>J223</f>
        <v>0</v>
      </c>
      <c r="K222" s="9">
        <f t="shared" si="3"/>
        <v>605290</v>
      </c>
      <c r="L222" s="143">
        <f>H222-I222</f>
        <v>106820</v>
      </c>
      <c r="N222" s="4"/>
      <c r="O222" s="4"/>
      <c r="P222" s="4"/>
      <c r="Q222" s="4"/>
      <c r="R222" s="4"/>
      <c r="S222" s="4"/>
      <c r="T222" s="4"/>
      <c r="U222" s="4"/>
      <c r="V222" s="4"/>
    </row>
    <row r="223" spans="1:22" s="141" customFormat="1" ht="38.25">
      <c r="A223" s="35"/>
      <c r="B223" s="35"/>
      <c r="C223" s="35"/>
      <c r="D223" s="27" t="s">
        <v>123</v>
      </c>
      <c r="E223" s="27" t="s">
        <v>176</v>
      </c>
      <c r="F223" s="85"/>
      <c r="G223" s="85"/>
      <c r="H223" s="58"/>
      <c r="I223" s="188">
        <v>605290</v>
      </c>
      <c r="J223" s="81">
        <v>0</v>
      </c>
      <c r="K223" s="9">
        <f t="shared" si="3"/>
        <v>605290</v>
      </c>
      <c r="L223" s="146"/>
      <c r="N223" s="48"/>
      <c r="O223" s="48"/>
      <c r="P223" s="48"/>
      <c r="Q223" s="48"/>
      <c r="R223" s="48"/>
      <c r="S223" s="48"/>
      <c r="T223" s="48"/>
      <c r="U223" s="48"/>
      <c r="V223" s="48"/>
    </row>
    <row r="224" spans="1:22" s="1" customFormat="1" ht="12.75">
      <c r="A224" s="35"/>
      <c r="B224" s="35"/>
      <c r="C224" s="35"/>
      <c r="D224" s="30"/>
      <c r="E224" s="27"/>
      <c r="F224" s="34"/>
      <c r="G224" s="34"/>
      <c r="H224" s="58"/>
      <c r="I224" s="103"/>
      <c r="J224" s="215"/>
      <c r="K224" s="9">
        <f t="shared" si="3"/>
        <v>0</v>
      </c>
      <c r="L224" s="146"/>
      <c r="N224" s="3"/>
      <c r="O224" s="3"/>
      <c r="P224" s="3"/>
      <c r="Q224" s="3"/>
      <c r="R224" s="3"/>
      <c r="S224" s="3"/>
      <c r="T224" s="3"/>
      <c r="U224" s="3"/>
      <c r="V224" s="3"/>
    </row>
    <row r="225" spans="1:22" s="129" customFormat="1" ht="38.25">
      <c r="A225" s="160">
        <v>49</v>
      </c>
      <c r="B225" s="160">
        <v>2014</v>
      </c>
      <c r="C225" s="160">
        <v>2015</v>
      </c>
      <c r="D225" s="40"/>
      <c r="E225" s="30" t="s">
        <v>83</v>
      </c>
      <c r="F225" s="30" t="s">
        <v>84</v>
      </c>
      <c r="G225" s="34">
        <f>H225*15/100</f>
        <v>919524</v>
      </c>
      <c r="H225" s="46">
        <v>6130160</v>
      </c>
      <c r="I225" s="142">
        <f>I226+I227+I228</f>
        <v>4000000</v>
      </c>
      <c r="J225" s="142">
        <f>J226+J227+J228</f>
        <v>2201319.5</v>
      </c>
      <c r="K225" s="9">
        <f t="shared" si="3"/>
        <v>1798680.5</v>
      </c>
      <c r="L225" s="143">
        <f>H225-I225</f>
        <v>2130160</v>
      </c>
      <c r="N225" s="4"/>
      <c r="O225" s="4"/>
      <c r="P225" s="4"/>
      <c r="Q225" s="4"/>
      <c r="R225" s="4"/>
      <c r="S225" s="4"/>
      <c r="T225" s="4"/>
      <c r="U225" s="4"/>
      <c r="V225" s="4"/>
    </row>
    <row r="226" spans="1:22" s="141" customFormat="1" ht="25.5">
      <c r="A226" s="35"/>
      <c r="B226" s="35"/>
      <c r="C226" s="35"/>
      <c r="D226" s="27" t="s">
        <v>342</v>
      </c>
      <c r="E226" s="27" t="s">
        <v>176</v>
      </c>
      <c r="F226" s="85"/>
      <c r="G226" s="85"/>
      <c r="H226" s="58"/>
      <c r="I226" s="188">
        <v>1000000</v>
      </c>
      <c r="J226" s="145">
        <v>1000000</v>
      </c>
      <c r="K226" s="9">
        <f t="shared" si="3"/>
        <v>0</v>
      </c>
      <c r="L226" s="146"/>
      <c r="N226" s="48"/>
      <c r="O226" s="48"/>
      <c r="P226" s="48"/>
      <c r="Q226" s="48"/>
      <c r="R226" s="48"/>
      <c r="S226" s="48"/>
      <c r="T226" s="48"/>
      <c r="U226" s="48"/>
      <c r="V226" s="48"/>
    </row>
    <row r="227" spans="1:22" s="141" customFormat="1" ht="38.25">
      <c r="A227" s="35"/>
      <c r="B227" s="35"/>
      <c r="C227" s="35"/>
      <c r="D227" s="27" t="s">
        <v>124</v>
      </c>
      <c r="E227" s="27" t="s">
        <v>177</v>
      </c>
      <c r="F227" s="85"/>
      <c r="G227" s="85"/>
      <c r="H227" s="58"/>
      <c r="I227" s="188">
        <v>1000000</v>
      </c>
      <c r="J227" s="145">
        <v>607937.11</v>
      </c>
      <c r="K227" s="9">
        <f t="shared" si="3"/>
        <v>392062.89</v>
      </c>
      <c r="L227" s="146"/>
      <c r="N227" s="48"/>
      <c r="O227" s="48"/>
      <c r="P227" s="48"/>
      <c r="Q227" s="48"/>
      <c r="R227" s="48"/>
      <c r="S227" s="48"/>
      <c r="T227" s="48"/>
      <c r="U227" s="48"/>
      <c r="V227" s="48"/>
    </row>
    <row r="228" spans="1:22" s="141" customFormat="1" ht="25.5">
      <c r="A228" s="35"/>
      <c r="B228" s="35"/>
      <c r="C228" s="35"/>
      <c r="D228" s="27" t="s">
        <v>343</v>
      </c>
      <c r="E228" s="27" t="s">
        <v>178</v>
      </c>
      <c r="F228" s="85"/>
      <c r="G228" s="85"/>
      <c r="H228" s="58"/>
      <c r="I228" s="188">
        <v>2000000</v>
      </c>
      <c r="J228" s="145">
        <v>593382.39</v>
      </c>
      <c r="K228" s="9">
        <f t="shared" si="3"/>
        <v>1406617.6099999999</v>
      </c>
      <c r="L228" s="146"/>
      <c r="N228" s="48"/>
      <c r="O228" s="48"/>
      <c r="P228" s="48"/>
      <c r="Q228" s="48"/>
      <c r="R228" s="48"/>
      <c r="S228" s="48"/>
      <c r="T228" s="48"/>
      <c r="U228" s="48"/>
      <c r="V228" s="48"/>
    </row>
    <row r="229" spans="1:22" s="1" customFormat="1" ht="12.75">
      <c r="A229" s="35"/>
      <c r="B229" s="35"/>
      <c r="C229" s="35"/>
      <c r="D229" s="30"/>
      <c r="E229" s="27"/>
      <c r="F229" s="34"/>
      <c r="G229" s="34"/>
      <c r="H229" s="58"/>
      <c r="I229" s="103"/>
      <c r="J229" s="210"/>
      <c r="K229" s="9">
        <f t="shared" si="3"/>
        <v>0</v>
      </c>
      <c r="L229" s="146"/>
      <c r="N229" s="3"/>
      <c r="O229" s="3"/>
      <c r="P229" s="3"/>
      <c r="Q229" s="3"/>
      <c r="R229" s="3"/>
      <c r="S229" s="3"/>
      <c r="T229" s="3"/>
      <c r="U229" s="3"/>
      <c r="V229" s="3"/>
    </row>
    <row r="230" spans="1:22" s="129" customFormat="1" ht="25.5">
      <c r="A230" s="160">
        <v>50</v>
      </c>
      <c r="B230" s="160">
        <v>2011</v>
      </c>
      <c r="C230" s="160">
        <v>2015</v>
      </c>
      <c r="D230" s="40"/>
      <c r="E230" s="104" t="s">
        <v>344</v>
      </c>
      <c r="F230" s="60" t="s">
        <v>85</v>
      </c>
      <c r="G230" s="59">
        <f>H230*15/100</f>
        <v>1615567.5</v>
      </c>
      <c r="H230" s="46">
        <v>10770450</v>
      </c>
      <c r="I230" s="50">
        <f>I231+I232+I233</f>
        <v>7195733</v>
      </c>
      <c r="J230" s="50">
        <f>J231+J232+J233</f>
        <v>4811605.18</v>
      </c>
      <c r="K230" s="9">
        <f t="shared" si="3"/>
        <v>2384127.8200000003</v>
      </c>
      <c r="L230" s="143">
        <f>H230-I230</f>
        <v>3574717</v>
      </c>
      <c r="N230" s="4"/>
      <c r="O230" s="4"/>
      <c r="P230" s="4"/>
      <c r="Q230" s="4"/>
      <c r="R230" s="4"/>
      <c r="S230" s="4"/>
      <c r="T230" s="4"/>
      <c r="U230" s="4"/>
      <c r="V230" s="4"/>
    </row>
    <row r="231" spans="1:22" s="141" customFormat="1" ht="25.5">
      <c r="A231" s="35"/>
      <c r="B231" s="35"/>
      <c r="C231" s="35"/>
      <c r="D231" s="29" t="s">
        <v>345</v>
      </c>
      <c r="E231" s="28" t="s">
        <v>176</v>
      </c>
      <c r="F231" s="243"/>
      <c r="G231" s="243"/>
      <c r="H231" s="61"/>
      <c r="I231" s="188">
        <v>2000000</v>
      </c>
      <c r="J231" s="145">
        <v>1963035.24</v>
      </c>
      <c r="K231" s="9">
        <f t="shared" si="3"/>
        <v>36964.760000000009</v>
      </c>
      <c r="L231" s="146"/>
      <c r="N231" s="48"/>
      <c r="O231" s="48"/>
      <c r="P231" s="48"/>
      <c r="Q231" s="48"/>
      <c r="R231" s="48"/>
      <c r="S231" s="48"/>
      <c r="T231" s="48"/>
      <c r="U231" s="48"/>
      <c r="V231" s="48"/>
    </row>
    <row r="232" spans="1:22" s="141" customFormat="1" ht="25.5">
      <c r="A232" s="35"/>
      <c r="B232" s="35"/>
      <c r="C232" s="35"/>
      <c r="D232" s="29" t="s">
        <v>346</v>
      </c>
      <c r="E232" s="28" t="s">
        <v>177</v>
      </c>
      <c r="F232" s="243"/>
      <c r="G232" s="243"/>
      <c r="H232" s="61"/>
      <c r="I232" s="188">
        <v>3604076</v>
      </c>
      <c r="J232" s="145">
        <v>2848569.94</v>
      </c>
      <c r="K232" s="9">
        <f t="shared" si="3"/>
        <v>755506.06</v>
      </c>
      <c r="L232" s="146"/>
      <c r="N232" s="48"/>
      <c r="O232" s="48"/>
      <c r="P232" s="48"/>
      <c r="Q232" s="48"/>
      <c r="R232" s="48"/>
      <c r="S232" s="48"/>
      <c r="T232" s="48"/>
      <c r="U232" s="48"/>
      <c r="V232" s="48"/>
    </row>
    <row r="233" spans="1:22" s="141" customFormat="1" ht="38.25">
      <c r="A233" s="35"/>
      <c r="B233" s="35"/>
      <c r="C233" s="35"/>
      <c r="D233" s="29" t="s">
        <v>125</v>
      </c>
      <c r="E233" s="28" t="s">
        <v>178</v>
      </c>
      <c r="F233" s="243"/>
      <c r="G233" s="243"/>
      <c r="H233" s="61"/>
      <c r="I233" s="188">
        <v>1591657</v>
      </c>
      <c r="J233" s="102">
        <v>0</v>
      </c>
      <c r="K233" s="9">
        <f t="shared" si="3"/>
        <v>1591657</v>
      </c>
      <c r="L233" s="146"/>
      <c r="N233" s="48"/>
      <c r="O233" s="48"/>
      <c r="P233" s="48"/>
      <c r="Q233" s="48"/>
      <c r="R233" s="48"/>
      <c r="S233" s="48"/>
      <c r="T233" s="48"/>
      <c r="U233" s="48"/>
      <c r="V233" s="48"/>
    </row>
    <row r="234" spans="1:22" s="1" customFormat="1" ht="12.75">
      <c r="A234" s="35"/>
      <c r="B234" s="35"/>
      <c r="C234" s="35"/>
      <c r="D234" s="60"/>
      <c r="E234" s="28"/>
      <c r="F234" s="59"/>
      <c r="G234" s="59"/>
      <c r="H234" s="61"/>
      <c r="I234" s="103"/>
      <c r="J234" s="210"/>
      <c r="K234" s="9">
        <f t="shared" si="3"/>
        <v>0</v>
      </c>
      <c r="L234" s="146"/>
      <c r="N234" s="3"/>
      <c r="O234" s="3"/>
      <c r="P234" s="3"/>
      <c r="Q234" s="3"/>
      <c r="R234" s="3"/>
      <c r="S234" s="3"/>
      <c r="T234" s="3"/>
      <c r="U234" s="3"/>
      <c r="V234" s="3"/>
    </row>
    <row r="235" spans="1:22" s="129" customFormat="1" ht="25.5">
      <c r="A235" s="160">
        <v>51</v>
      </c>
      <c r="B235" s="160">
        <v>2014</v>
      </c>
      <c r="C235" s="160">
        <v>2015</v>
      </c>
      <c r="D235" s="40"/>
      <c r="E235" s="104" t="s">
        <v>347</v>
      </c>
      <c r="F235" s="135" t="s">
        <v>86</v>
      </c>
      <c r="G235" s="37">
        <f>H235*15/100</f>
        <v>389799</v>
      </c>
      <c r="H235" s="46">
        <v>2598660</v>
      </c>
      <c r="I235" s="50">
        <f>I236+I237</f>
        <v>2297952</v>
      </c>
      <c r="J235" s="50">
        <f>J236+J237</f>
        <v>674041.37</v>
      </c>
      <c r="K235" s="9">
        <f t="shared" si="3"/>
        <v>1623910.63</v>
      </c>
      <c r="L235" s="143">
        <f>H235-I235</f>
        <v>300708</v>
      </c>
      <c r="N235" s="4"/>
      <c r="O235" s="4"/>
      <c r="P235" s="4"/>
      <c r="Q235" s="4"/>
      <c r="R235" s="4"/>
      <c r="S235" s="4"/>
      <c r="T235" s="4"/>
      <c r="U235" s="4"/>
      <c r="V235" s="4"/>
    </row>
    <row r="236" spans="1:22" s="141" customFormat="1" ht="25.5">
      <c r="A236" s="35"/>
      <c r="B236" s="35"/>
      <c r="C236" s="35"/>
      <c r="D236" s="27" t="s">
        <v>348</v>
      </c>
      <c r="E236" s="28" t="s">
        <v>176</v>
      </c>
      <c r="F236" s="136"/>
      <c r="G236" s="136"/>
      <c r="H236" s="187"/>
      <c r="I236" s="188">
        <v>500000</v>
      </c>
      <c r="J236" s="145">
        <v>494246.37</v>
      </c>
      <c r="K236" s="9">
        <f t="shared" si="3"/>
        <v>5753.6300000000047</v>
      </c>
      <c r="L236" s="146"/>
      <c r="N236" s="48"/>
      <c r="O236" s="48"/>
      <c r="P236" s="48"/>
      <c r="Q236" s="48"/>
      <c r="R236" s="48"/>
      <c r="S236" s="48"/>
      <c r="T236" s="48"/>
      <c r="U236" s="48"/>
      <c r="V236" s="48"/>
    </row>
    <row r="237" spans="1:22" s="141" customFormat="1" ht="38.25">
      <c r="A237" s="35"/>
      <c r="B237" s="35"/>
      <c r="C237" s="35"/>
      <c r="D237" s="27" t="s">
        <v>126</v>
      </c>
      <c r="E237" s="28" t="s">
        <v>177</v>
      </c>
      <c r="F237" s="136"/>
      <c r="G237" s="136"/>
      <c r="H237" s="187"/>
      <c r="I237" s="188">
        <v>1797952</v>
      </c>
      <c r="J237" s="145">
        <v>179795</v>
      </c>
      <c r="K237" s="9">
        <f t="shared" si="3"/>
        <v>1618157</v>
      </c>
      <c r="L237" s="146"/>
      <c r="N237" s="48"/>
      <c r="O237" s="48"/>
      <c r="P237" s="48"/>
      <c r="Q237" s="48"/>
      <c r="R237" s="48"/>
      <c r="S237" s="48"/>
      <c r="T237" s="48"/>
      <c r="U237" s="48"/>
      <c r="V237" s="48"/>
    </row>
    <row r="238" spans="1:22" s="1" customFormat="1" ht="12.75">
      <c r="A238" s="35"/>
      <c r="B238" s="35"/>
      <c r="C238" s="35"/>
      <c r="D238" s="30"/>
      <c r="E238" s="134"/>
      <c r="F238" s="37"/>
      <c r="G238" s="37"/>
      <c r="H238" s="187"/>
      <c r="I238" s="103"/>
      <c r="J238" s="210"/>
      <c r="K238" s="9">
        <f t="shared" si="3"/>
        <v>0</v>
      </c>
      <c r="L238" s="146"/>
      <c r="N238" s="3"/>
      <c r="O238" s="3"/>
      <c r="P238" s="3"/>
      <c r="Q238" s="3"/>
      <c r="R238" s="3"/>
      <c r="S238" s="3"/>
      <c r="T238" s="3"/>
      <c r="U238" s="3"/>
      <c r="V238" s="3"/>
    </row>
    <row r="239" spans="1:22" s="129" customFormat="1" ht="51">
      <c r="A239" s="160">
        <v>52</v>
      </c>
      <c r="B239" s="160">
        <v>2013</v>
      </c>
      <c r="C239" s="160">
        <v>2015</v>
      </c>
      <c r="D239" s="40"/>
      <c r="E239" s="104" t="s">
        <v>349</v>
      </c>
      <c r="F239" s="135" t="s">
        <v>87</v>
      </c>
      <c r="G239" s="37">
        <f>H239*15/100</f>
        <v>843122.1</v>
      </c>
      <c r="H239" s="46">
        <v>5620814</v>
      </c>
      <c r="I239" s="142">
        <f>I240+I241</f>
        <v>4500000</v>
      </c>
      <c r="J239" s="142">
        <f>J240+J241</f>
        <v>3150000</v>
      </c>
      <c r="K239" s="9">
        <f t="shared" si="3"/>
        <v>1350000</v>
      </c>
      <c r="L239" s="143">
        <f>H239-I239</f>
        <v>1120814</v>
      </c>
      <c r="N239" s="4"/>
      <c r="O239" s="4"/>
      <c r="P239" s="4"/>
      <c r="Q239" s="4"/>
      <c r="R239" s="4"/>
      <c r="S239" s="4"/>
      <c r="T239" s="4"/>
      <c r="U239" s="4"/>
      <c r="V239" s="4"/>
    </row>
    <row r="240" spans="1:22" s="141" customFormat="1" ht="25.5">
      <c r="A240" s="35"/>
      <c r="B240" s="35"/>
      <c r="C240" s="35"/>
      <c r="D240" s="27" t="s">
        <v>350</v>
      </c>
      <c r="E240" s="28" t="s">
        <v>176</v>
      </c>
      <c r="F240" s="136"/>
      <c r="G240" s="136"/>
      <c r="H240" s="187"/>
      <c r="I240" s="188">
        <v>3000000</v>
      </c>
      <c r="J240" s="145">
        <v>3000000</v>
      </c>
      <c r="K240" s="9">
        <f t="shared" si="3"/>
        <v>0</v>
      </c>
      <c r="L240" s="146"/>
      <c r="N240" s="48"/>
      <c r="O240" s="48"/>
      <c r="P240" s="48"/>
      <c r="Q240" s="48"/>
      <c r="R240" s="48"/>
      <c r="S240" s="48"/>
      <c r="T240" s="48"/>
      <c r="U240" s="48"/>
      <c r="V240" s="48"/>
    </row>
    <row r="241" spans="1:22" s="141" customFormat="1" ht="38.25">
      <c r="A241" s="35"/>
      <c r="B241" s="35"/>
      <c r="C241" s="35"/>
      <c r="D241" s="27" t="s">
        <v>127</v>
      </c>
      <c r="E241" s="28" t="s">
        <v>177</v>
      </c>
      <c r="F241" s="136"/>
      <c r="G241" s="136"/>
      <c r="H241" s="187"/>
      <c r="I241" s="188">
        <v>1500000</v>
      </c>
      <c r="J241" s="145">
        <v>150000</v>
      </c>
      <c r="K241" s="9">
        <f t="shared" si="3"/>
        <v>1350000</v>
      </c>
      <c r="L241" s="146"/>
      <c r="N241" s="48"/>
      <c r="O241" s="48"/>
      <c r="P241" s="48"/>
      <c r="Q241" s="48"/>
      <c r="R241" s="48"/>
      <c r="S241" s="48"/>
      <c r="T241" s="48"/>
      <c r="U241" s="48"/>
      <c r="V241" s="48"/>
    </row>
    <row r="242" spans="1:22" s="1" customFormat="1" ht="12.75">
      <c r="A242" s="35"/>
      <c r="B242" s="35"/>
      <c r="C242" s="35"/>
      <c r="D242" s="30"/>
      <c r="E242" s="134"/>
      <c r="F242" s="37"/>
      <c r="G242" s="37"/>
      <c r="H242" s="187"/>
      <c r="I242" s="103"/>
      <c r="J242" s="210"/>
      <c r="K242" s="9">
        <f t="shared" si="3"/>
        <v>0</v>
      </c>
      <c r="L242" s="146"/>
      <c r="N242" s="3"/>
      <c r="O242" s="3"/>
      <c r="P242" s="3"/>
      <c r="Q242" s="3"/>
      <c r="R242" s="3"/>
      <c r="S242" s="3"/>
      <c r="T242" s="3"/>
      <c r="U242" s="3"/>
      <c r="V242" s="3"/>
    </row>
    <row r="243" spans="1:22" s="129" customFormat="1" ht="25.5">
      <c r="A243" s="160">
        <v>53</v>
      </c>
      <c r="B243" s="160">
        <v>2014</v>
      </c>
      <c r="C243" s="160">
        <v>2015</v>
      </c>
      <c r="D243" s="40"/>
      <c r="E243" s="30" t="s">
        <v>351</v>
      </c>
      <c r="F243" s="30" t="s">
        <v>88</v>
      </c>
      <c r="G243" s="34">
        <f>H243*15/100</f>
        <v>111084.45</v>
      </c>
      <c r="H243" s="46">
        <v>740563</v>
      </c>
      <c r="I243" s="186">
        <f>I244+I245</f>
        <v>723815</v>
      </c>
      <c r="J243" s="186">
        <f>J244+J245</f>
        <v>652214.35000000009</v>
      </c>
      <c r="K243" s="9">
        <f t="shared" si="3"/>
        <v>71600.649999999907</v>
      </c>
      <c r="L243" s="143">
        <f>H243-I243</f>
        <v>16748</v>
      </c>
      <c r="N243" s="4"/>
      <c r="O243" s="4"/>
      <c r="P243" s="4"/>
      <c r="Q243" s="4"/>
      <c r="R243" s="4"/>
      <c r="S243" s="4"/>
      <c r="T243" s="4"/>
      <c r="U243" s="4"/>
      <c r="V243" s="4"/>
    </row>
    <row r="244" spans="1:22" s="141" customFormat="1" ht="25.5">
      <c r="A244" s="35"/>
      <c r="B244" s="35"/>
      <c r="C244" s="35"/>
      <c r="D244" s="27" t="s">
        <v>352</v>
      </c>
      <c r="E244" s="27" t="s">
        <v>176</v>
      </c>
      <c r="F244" s="85"/>
      <c r="G244" s="85"/>
      <c r="H244" s="58"/>
      <c r="I244" s="188">
        <v>500000</v>
      </c>
      <c r="J244" s="145">
        <v>499584.4</v>
      </c>
      <c r="K244" s="9">
        <f t="shared" si="3"/>
        <v>415.59999999997672</v>
      </c>
      <c r="L244" s="146"/>
      <c r="N244" s="48"/>
      <c r="O244" s="48"/>
      <c r="P244" s="48"/>
      <c r="Q244" s="48"/>
      <c r="R244" s="48"/>
      <c r="S244" s="48"/>
      <c r="T244" s="48"/>
      <c r="U244" s="48"/>
      <c r="V244" s="48"/>
    </row>
    <row r="245" spans="1:22" s="141" customFormat="1" ht="38.25">
      <c r="A245" s="35"/>
      <c r="B245" s="35"/>
      <c r="C245" s="35"/>
      <c r="D245" s="27" t="s">
        <v>128</v>
      </c>
      <c r="E245" s="27" t="s">
        <v>177</v>
      </c>
      <c r="F245" s="85"/>
      <c r="G245" s="85"/>
      <c r="H245" s="58"/>
      <c r="I245" s="188">
        <v>223815</v>
      </c>
      <c r="J245" s="145">
        <v>152629.95000000001</v>
      </c>
      <c r="K245" s="9">
        <f t="shared" si="3"/>
        <v>71185.049999999988</v>
      </c>
      <c r="L245" s="146"/>
      <c r="N245" s="48"/>
      <c r="O245" s="48"/>
      <c r="P245" s="48"/>
      <c r="Q245" s="48"/>
      <c r="R245" s="48"/>
      <c r="S245" s="48"/>
      <c r="T245" s="48"/>
      <c r="U245" s="48"/>
      <c r="V245" s="48"/>
    </row>
    <row r="246" spans="1:22" s="1" customFormat="1" ht="12.75">
      <c r="A246" s="35"/>
      <c r="B246" s="35"/>
      <c r="C246" s="35"/>
      <c r="D246" s="30"/>
      <c r="E246" s="27"/>
      <c r="F246" s="34"/>
      <c r="G246" s="34"/>
      <c r="H246" s="58"/>
      <c r="I246" s="103"/>
      <c r="J246" s="210"/>
      <c r="K246" s="9">
        <f t="shared" si="3"/>
        <v>0</v>
      </c>
      <c r="L246" s="146"/>
      <c r="N246" s="3"/>
      <c r="O246" s="3"/>
      <c r="P246" s="3"/>
      <c r="Q246" s="3"/>
      <c r="R246" s="3"/>
      <c r="S246" s="3"/>
      <c r="T246" s="3"/>
      <c r="U246" s="3"/>
      <c r="V246" s="3"/>
    </row>
    <row r="247" spans="1:22" s="129" customFormat="1" ht="25.5">
      <c r="A247" s="160">
        <v>54</v>
      </c>
      <c r="B247" s="160">
        <v>2014</v>
      </c>
      <c r="C247" s="160">
        <v>2015</v>
      </c>
      <c r="D247" s="40"/>
      <c r="E247" s="220" t="s">
        <v>353</v>
      </c>
      <c r="F247" s="220" t="s">
        <v>89</v>
      </c>
      <c r="G247" s="38">
        <f>H247*15/100</f>
        <v>314785.05</v>
      </c>
      <c r="H247" s="46">
        <v>2098567</v>
      </c>
      <c r="I247" s="186">
        <f>I248+I249</f>
        <v>1887323</v>
      </c>
      <c r="J247" s="186">
        <f>J248+J249</f>
        <v>1887318.49</v>
      </c>
      <c r="K247" s="9">
        <f t="shared" si="3"/>
        <v>4.5100000000093132</v>
      </c>
      <c r="L247" s="143">
        <f>H247-I247</f>
        <v>211244</v>
      </c>
      <c r="N247" s="4"/>
      <c r="O247" s="4"/>
      <c r="P247" s="4"/>
      <c r="Q247" s="4"/>
      <c r="R247" s="4"/>
      <c r="S247" s="4"/>
      <c r="T247" s="4"/>
      <c r="U247" s="4"/>
      <c r="V247" s="4"/>
    </row>
    <row r="248" spans="1:22" s="141" customFormat="1" ht="25.5">
      <c r="A248" s="35"/>
      <c r="B248" s="35"/>
      <c r="C248" s="35"/>
      <c r="D248" s="27" t="s">
        <v>354</v>
      </c>
      <c r="E248" s="24" t="s">
        <v>176</v>
      </c>
      <c r="F248" s="250"/>
      <c r="G248" s="250"/>
      <c r="H248" s="62"/>
      <c r="I248" s="181">
        <v>1000000</v>
      </c>
      <c r="J248" s="145">
        <v>999995.49</v>
      </c>
      <c r="K248" s="9">
        <f t="shared" si="3"/>
        <v>4.5100000000093132</v>
      </c>
      <c r="L248" s="146"/>
      <c r="N248" s="48"/>
      <c r="O248" s="48"/>
      <c r="P248" s="48"/>
      <c r="Q248" s="48"/>
      <c r="R248" s="48"/>
      <c r="S248" s="48"/>
      <c r="T248" s="48"/>
      <c r="U248" s="48"/>
      <c r="V248" s="48"/>
    </row>
    <row r="249" spans="1:22" s="141" customFormat="1" ht="38.25">
      <c r="A249" s="35"/>
      <c r="B249" s="35"/>
      <c r="C249" s="35"/>
      <c r="D249" s="27" t="s">
        <v>129</v>
      </c>
      <c r="E249" s="24" t="s">
        <v>177</v>
      </c>
      <c r="F249" s="250"/>
      <c r="G249" s="250"/>
      <c r="H249" s="62"/>
      <c r="I249" s="181">
        <v>887323</v>
      </c>
      <c r="J249" s="145">
        <v>887323</v>
      </c>
      <c r="K249" s="9">
        <f t="shared" si="3"/>
        <v>0</v>
      </c>
      <c r="L249" s="146"/>
      <c r="N249" s="48"/>
      <c r="O249" s="48"/>
      <c r="P249" s="48"/>
      <c r="Q249" s="48"/>
      <c r="R249" s="48"/>
      <c r="S249" s="48"/>
      <c r="T249" s="48"/>
      <c r="U249" s="48"/>
      <c r="V249" s="48"/>
    </row>
    <row r="250" spans="1:22" s="1" customFormat="1" ht="12.75">
      <c r="A250" s="35"/>
      <c r="B250" s="35"/>
      <c r="C250" s="35"/>
      <c r="D250" s="30"/>
      <c r="E250" s="24"/>
      <c r="F250" s="38"/>
      <c r="G250" s="38"/>
      <c r="H250" s="62"/>
      <c r="I250" s="183"/>
      <c r="J250" s="210"/>
      <c r="K250" s="9">
        <f t="shared" si="3"/>
        <v>0</v>
      </c>
      <c r="L250" s="146"/>
      <c r="N250" s="3"/>
      <c r="O250" s="3"/>
      <c r="P250" s="3"/>
      <c r="Q250" s="3"/>
      <c r="R250" s="3"/>
      <c r="S250" s="3"/>
      <c r="T250" s="3"/>
      <c r="U250" s="3"/>
      <c r="V250" s="3"/>
    </row>
    <row r="251" spans="1:22" s="129" customFormat="1" ht="38.25">
      <c r="A251" s="160">
        <v>55</v>
      </c>
      <c r="B251" s="160">
        <v>2014</v>
      </c>
      <c r="C251" s="160">
        <v>2015</v>
      </c>
      <c r="D251" s="40"/>
      <c r="E251" s="30" t="s">
        <v>146</v>
      </c>
      <c r="F251" s="30" t="s">
        <v>90</v>
      </c>
      <c r="G251" s="34">
        <f>H251*15/100</f>
        <v>889339.2</v>
      </c>
      <c r="H251" s="46">
        <v>5928928</v>
      </c>
      <c r="I251" s="186">
        <f>I252+I253</f>
        <v>5133201</v>
      </c>
      <c r="J251" s="186">
        <f>J252+J253</f>
        <v>4791248.63</v>
      </c>
      <c r="K251" s="9">
        <f t="shared" si="3"/>
        <v>341952.37000000011</v>
      </c>
      <c r="L251" s="143">
        <f>H251-I251</f>
        <v>795727</v>
      </c>
      <c r="N251" s="4"/>
      <c r="O251" s="4"/>
      <c r="P251" s="4"/>
      <c r="Q251" s="4"/>
      <c r="R251" s="4"/>
      <c r="S251" s="4"/>
      <c r="T251" s="4"/>
      <c r="U251" s="4"/>
      <c r="V251" s="4"/>
    </row>
    <row r="252" spans="1:22" s="141" customFormat="1" ht="25.5">
      <c r="A252" s="35"/>
      <c r="B252" s="35"/>
      <c r="C252" s="35"/>
      <c r="D252" s="27" t="s">
        <v>355</v>
      </c>
      <c r="E252" s="27" t="s">
        <v>176</v>
      </c>
      <c r="F252" s="85"/>
      <c r="G252" s="85"/>
      <c r="H252" s="58"/>
      <c r="I252" s="188">
        <v>3000000</v>
      </c>
      <c r="J252" s="145">
        <v>3000000</v>
      </c>
      <c r="K252" s="9">
        <f t="shared" si="3"/>
        <v>0</v>
      </c>
      <c r="L252" s="146"/>
      <c r="N252" s="48"/>
      <c r="O252" s="48"/>
      <c r="P252" s="48"/>
      <c r="Q252" s="48"/>
      <c r="R252" s="48"/>
      <c r="S252" s="48"/>
      <c r="T252" s="48"/>
      <c r="U252" s="48"/>
      <c r="V252" s="48"/>
    </row>
    <row r="253" spans="1:22" s="141" customFormat="1" ht="38.25">
      <c r="A253" s="35"/>
      <c r="B253" s="35"/>
      <c r="C253" s="35"/>
      <c r="D253" s="27" t="s">
        <v>130</v>
      </c>
      <c r="E253" s="27" t="s">
        <v>177</v>
      </c>
      <c r="F253" s="85"/>
      <c r="G253" s="85"/>
      <c r="H253" s="58"/>
      <c r="I253" s="188">
        <v>2133201</v>
      </c>
      <c r="J253" s="145">
        <v>1791248.63</v>
      </c>
      <c r="K253" s="9">
        <f t="shared" si="3"/>
        <v>341952.37000000011</v>
      </c>
      <c r="L253" s="146"/>
      <c r="N253" s="48"/>
      <c r="O253" s="48"/>
      <c r="P253" s="48"/>
      <c r="Q253" s="48"/>
      <c r="R253" s="48"/>
      <c r="S253" s="48"/>
      <c r="T253" s="48"/>
      <c r="U253" s="48"/>
      <c r="V253" s="48"/>
    </row>
    <row r="254" spans="1:22" s="1" customFormat="1" ht="12.75">
      <c r="A254" s="35"/>
      <c r="B254" s="35"/>
      <c r="C254" s="35"/>
      <c r="D254" s="30"/>
      <c r="E254" s="27"/>
      <c r="F254" s="34"/>
      <c r="G254" s="34"/>
      <c r="H254" s="58"/>
      <c r="I254" s="103"/>
      <c r="J254" s="210"/>
      <c r="K254" s="9">
        <f t="shared" si="3"/>
        <v>0</v>
      </c>
      <c r="L254" s="146"/>
      <c r="N254" s="3"/>
      <c r="O254" s="3"/>
      <c r="P254" s="3"/>
      <c r="Q254" s="3"/>
      <c r="R254" s="3"/>
      <c r="S254" s="3"/>
      <c r="T254" s="3"/>
      <c r="U254" s="3"/>
      <c r="V254" s="3"/>
    </row>
    <row r="255" spans="1:22" s="129" customFormat="1" ht="25.5">
      <c r="A255" s="160">
        <v>56</v>
      </c>
      <c r="B255" s="160">
        <v>2015</v>
      </c>
      <c r="C255" s="160">
        <v>2015</v>
      </c>
      <c r="D255" s="40"/>
      <c r="E255" s="30" t="s">
        <v>356</v>
      </c>
      <c r="F255" s="30" t="s">
        <v>91</v>
      </c>
      <c r="G255" s="34">
        <f>H255*15/100</f>
        <v>333237</v>
      </c>
      <c r="H255" s="214">
        <v>2221580</v>
      </c>
      <c r="I255" s="142">
        <f>I256</f>
        <v>1000000</v>
      </c>
      <c r="J255" s="142">
        <f>J256</f>
        <v>0</v>
      </c>
      <c r="K255" s="9">
        <f t="shared" si="3"/>
        <v>1000000</v>
      </c>
      <c r="L255" s="143">
        <f>H255-I255</f>
        <v>1221580</v>
      </c>
      <c r="N255" s="4"/>
      <c r="O255" s="4"/>
      <c r="P255" s="4"/>
      <c r="Q255" s="4"/>
      <c r="R255" s="4"/>
      <c r="S255" s="4"/>
      <c r="T255" s="4"/>
      <c r="U255" s="4"/>
      <c r="V255" s="4"/>
    </row>
    <row r="256" spans="1:22" s="141" customFormat="1" ht="38.25">
      <c r="A256" s="35"/>
      <c r="B256" s="35"/>
      <c r="C256" s="35"/>
      <c r="D256" s="27" t="s">
        <v>131</v>
      </c>
      <c r="E256" s="27" t="s">
        <v>176</v>
      </c>
      <c r="F256" s="85"/>
      <c r="G256" s="85"/>
      <c r="H256" s="58"/>
      <c r="I256" s="188">
        <v>1000000</v>
      </c>
      <c r="J256" s="102">
        <v>0</v>
      </c>
      <c r="K256" s="9">
        <f t="shared" si="3"/>
        <v>1000000</v>
      </c>
      <c r="L256" s="146"/>
      <c r="N256" s="48"/>
      <c r="O256" s="48"/>
      <c r="P256" s="48"/>
      <c r="Q256" s="48"/>
      <c r="R256" s="48"/>
      <c r="S256" s="48"/>
      <c r="T256" s="48"/>
      <c r="U256" s="48"/>
      <c r="V256" s="48"/>
    </row>
    <row r="257" spans="1:22" s="1" customFormat="1" ht="12.75">
      <c r="A257" s="35"/>
      <c r="B257" s="35"/>
      <c r="C257" s="35"/>
      <c r="D257" s="30"/>
      <c r="E257" s="27"/>
      <c r="F257" s="34"/>
      <c r="G257" s="34"/>
      <c r="H257" s="58"/>
      <c r="I257" s="103"/>
      <c r="J257" s="210"/>
      <c r="K257" s="9">
        <f t="shared" si="3"/>
        <v>0</v>
      </c>
      <c r="L257" s="146"/>
      <c r="N257" s="3"/>
      <c r="O257" s="3"/>
      <c r="P257" s="3"/>
      <c r="Q257" s="3"/>
      <c r="R257" s="3"/>
      <c r="S257" s="3"/>
      <c r="T257" s="3"/>
      <c r="U257" s="3"/>
      <c r="V257" s="3"/>
    </row>
    <row r="258" spans="1:22" s="129" customFormat="1" ht="25.5">
      <c r="A258" s="160">
        <v>57</v>
      </c>
      <c r="B258" s="160">
        <v>2015</v>
      </c>
      <c r="C258" s="160">
        <v>2015</v>
      </c>
      <c r="D258" s="40"/>
      <c r="E258" s="30" t="s">
        <v>92</v>
      </c>
      <c r="F258" s="30" t="s">
        <v>93</v>
      </c>
      <c r="G258" s="34">
        <f>H258*15/100</f>
        <v>313576.5</v>
      </c>
      <c r="H258" s="46">
        <v>2090510</v>
      </c>
      <c r="I258" s="186">
        <f>I259</f>
        <v>500000</v>
      </c>
      <c r="J258" s="186">
        <f>J259</f>
        <v>0</v>
      </c>
      <c r="K258" s="9">
        <f t="shared" si="3"/>
        <v>500000</v>
      </c>
      <c r="L258" s="143">
        <f>H258-I258</f>
        <v>1590510</v>
      </c>
      <c r="N258" s="4"/>
      <c r="O258" s="4"/>
      <c r="P258" s="4"/>
      <c r="Q258" s="4"/>
      <c r="R258" s="4"/>
      <c r="S258" s="4"/>
      <c r="T258" s="4"/>
      <c r="U258" s="4"/>
      <c r="V258" s="4"/>
    </row>
    <row r="259" spans="1:22" s="141" customFormat="1" ht="38.25">
      <c r="A259" s="35"/>
      <c r="B259" s="35"/>
      <c r="C259" s="35"/>
      <c r="D259" s="27" t="s">
        <v>132</v>
      </c>
      <c r="E259" s="27" t="s">
        <v>176</v>
      </c>
      <c r="F259" s="85"/>
      <c r="G259" s="85"/>
      <c r="H259" s="58"/>
      <c r="I259" s="188">
        <v>500000</v>
      </c>
      <c r="J259" s="102">
        <v>0</v>
      </c>
      <c r="K259" s="9">
        <f t="shared" si="3"/>
        <v>500000</v>
      </c>
      <c r="L259" s="146"/>
      <c r="N259" s="48"/>
      <c r="O259" s="48"/>
      <c r="P259" s="48"/>
      <c r="Q259" s="48"/>
      <c r="R259" s="48"/>
      <c r="S259" s="48"/>
      <c r="T259" s="48"/>
      <c r="U259" s="48"/>
      <c r="V259" s="48"/>
    </row>
    <row r="260" spans="1:22" s="1" customFormat="1" ht="12.75">
      <c r="A260" s="35"/>
      <c r="B260" s="35"/>
      <c r="C260" s="35"/>
      <c r="D260" s="30"/>
      <c r="E260" s="27"/>
      <c r="F260" s="34"/>
      <c r="G260" s="34"/>
      <c r="H260" s="58"/>
      <c r="I260" s="103"/>
      <c r="J260" s="210"/>
      <c r="K260" s="9">
        <f t="shared" si="3"/>
        <v>0</v>
      </c>
      <c r="L260" s="146"/>
      <c r="N260" s="3"/>
      <c r="O260" s="3"/>
      <c r="P260" s="3"/>
      <c r="Q260" s="3"/>
      <c r="R260" s="3"/>
      <c r="S260" s="3"/>
      <c r="T260" s="3"/>
      <c r="U260" s="3"/>
      <c r="V260" s="3"/>
    </row>
    <row r="261" spans="1:22" s="129" customFormat="1" ht="25.5">
      <c r="A261" s="160">
        <v>58</v>
      </c>
      <c r="B261" s="160">
        <v>2015</v>
      </c>
      <c r="C261" s="160">
        <v>2015</v>
      </c>
      <c r="D261" s="40"/>
      <c r="E261" s="30" t="s">
        <v>94</v>
      </c>
      <c r="F261" s="30" t="s">
        <v>95</v>
      </c>
      <c r="G261" s="34">
        <f>H261*15/100</f>
        <v>3944970.3</v>
      </c>
      <c r="H261" s="63">
        <v>26299802</v>
      </c>
      <c r="I261" s="186">
        <f>I262</f>
        <v>1000000</v>
      </c>
      <c r="J261" s="186">
        <f>J262</f>
        <v>0</v>
      </c>
      <c r="K261" s="9">
        <f t="shared" si="3"/>
        <v>1000000</v>
      </c>
      <c r="L261" s="143">
        <f>H261-I261</f>
        <v>25299802</v>
      </c>
      <c r="N261" s="4"/>
      <c r="O261" s="4"/>
      <c r="P261" s="4"/>
      <c r="Q261" s="4"/>
      <c r="R261" s="4"/>
      <c r="S261" s="4"/>
      <c r="T261" s="4"/>
      <c r="U261" s="4"/>
      <c r="V261" s="4"/>
    </row>
    <row r="262" spans="1:22" s="141" customFormat="1" ht="38.25">
      <c r="A262" s="35"/>
      <c r="B262" s="35"/>
      <c r="C262" s="35"/>
      <c r="D262" s="27" t="s">
        <v>133</v>
      </c>
      <c r="E262" s="27" t="s">
        <v>176</v>
      </c>
      <c r="F262" s="85"/>
      <c r="G262" s="85"/>
      <c r="H262" s="57"/>
      <c r="I262" s="188">
        <v>1000000</v>
      </c>
      <c r="J262" s="102">
        <v>0</v>
      </c>
      <c r="K262" s="9">
        <f t="shared" si="3"/>
        <v>1000000</v>
      </c>
      <c r="L262" s="146"/>
      <c r="N262" s="48"/>
      <c r="O262" s="48"/>
      <c r="P262" s="48"/>
      <c r="Q262" s="48"/>
      <c r="R262" s="48"/>
      <c r="S262" s="48"/>
      <c r="T262" s="48"/>
      <c r="U262" s="48"/>
      <c r="V262" s="48"/>
    </row>
    <row r="263" spans="1:22" s="1" customFormat="1" ht="12.75">
      <c r="A263" s="35"/>
      <c r="B263" s="35"/>
      <c r="C263" s="35"/>
      <c r="D263" s="30"/>
      <c r="E263" s="27"/>
      <c r="F263" s="34"/>
      <c r="G263" s="34"/>
      <c r="H263" s="58"/>
      <c r="I263" s="103"/>
      <c r="J263" s="210"/>
      <c r="K263" s="9">
        <f t="shared" si="3"/>
        <v>0</v>
      </c>
      <c r="L263" s="146"/>
      <c r="N263" s="3"/>
      <c r="O263" s="3"/>
      <c r="P263" s="3"/>
      <c r="Q263" s="3"/>
      <c r="R263" s="3"/>
      <c r="S263" s="3"/>
      <c r="T263" s="3"/>
      <c r="U263" s="3"/>
      <c r="V263" s="3"/>
    </row>
    <row r="264" spans="1:22" s="129" customFormat="1" ht="25.5">
      <c r="A264" s="160">
        <v>59</v>
      </c>
      <c r="B264" s="160">
        <v>2015</v>
      </c>
      <c r="C264" s="160">
        <v>2015</v>
      </c>
      <c r="D264" s="40"/>
      <c r="E264" s="30" t="s">
        <v>1182</v>
      </c>
      <c r="F264" s="30" t="s">
        <v>97</v>
      </c>
      <c r="G264" s="34">
        <f>H264*15/100</f>
        <v>950791.8</v>
      </c>
      <c r="H264" s="63">
        <v>6338612</v>
      </c>
      <c r="I264" s="186">
        <f>I265</f>
        <v>500000</v>
      </c>
      <c r="J264" s="186">
        <f>J265</f>
        <v>449999.65</v>
      </c>
      <c r="K264" s="9">
        <f t="shared" ref="K264:K322" si="4">I264-J264</f>
        <v>50000.349999999977</v>
      </c>
      <c r="L264" s="143">
        <f>H264-I264</f>
        <v>5838612</v>
      </c>
      <c r="N264" s="4"/>
      <c r="O264" s="4"/>
      <c r="P264" s="4"/>
      <c r="Q264" s="4"/>
      <c r="R264" s="4"/>
      <c r="S264" s="4"/>
      <c r="T264" s="4"/>
      <c r="U264" s="4"/>
      <c r="V264" s="4"/>
    </row>
    <row r="265" spans="1:22" s="141" customFormat="1" ht="38.25">
      <c r="A265" s="35"/>
      <c r="B265" s="35"/>
      <c r="C265" s="35"/>
      <c r="D265" s="22" t="s">
        <v>134</v>
      </c>
      <c r="E265" s="27" t="s">
        <v>176</v>
      </c>
      <c r="F265" s="85"/>
      <c r="G265" s="85"/>
      <c r="H265" s="57"/>
      <c r="I265" s="188">
        <v>500000</v>
      </c>
      <c r="J265" s="145">
        <v>449999.65</v>
      </c>
      <c r="K265" s="9">
        <f t="shared" si="4"/>
        <v>50000.349999999977</v>
      </c>
      <c r="L265" s="146"/>
      <c r="N265" s="48"/>
      <c r="O265" s="48"/>
      <c r="P265" s="48"/>
      <c r="Q265" s="48"/>
      <c r="R265" s="48"/>
      <c r="S265" s="48"/>
      <c r="T265" s="48"/>
      <c r="U265" s="48"/>
      <c r="V265" s="48"/>
    </row>
    <row r="266" spans="1:22" s="1" customFormat="1" ht="12.75">
      <c r="A266" s="35"/>
      <c r="B266" s="35"/>
      <c r="C266" s="35"/>
      <c r="D266" s="23"/>
      <c r="E266" s="27"/>
      <c r="F266" s="34"/>
      <c r="G266" s="34"/>
      <c r="H266" s="58"/>
      <c r="I266" s="103"/>
      <c r="J266" s="210"/>
      <c r="K266" s="9">
        <f t="shared" si="4"/>
        <v>0</v>
      </c>
      <c r="L266" s="146"/>
      <c r="N266" s="3"/>
      <c r="O266" s="3"/>
      <c r="P266" s="3"/>
      <c r="Q266" s="3"/>
      <c r="R266" s="3"/>
      <c r="S266" s="3"/>
      <c r="T266" s="3"/>
      <c r="U266" s="3"/>
      <c r="V266" s="3"/>
    </row>
    <row r="267" spans="1:22" s="129" customFormat="1" ht="25.5">
      <c r="A267" s="160">
        <v>60</v>
      </c>
      <c r="B267" s="160">
        <v>2015</v>
      </c>
      <c r="C267" s="160">
        <v>2015</v>
      </c>
      <c r="D267" s="40"/>
      <c r="E267" s="30" t="s">
        <v>96</v>
      </c>
      <c r="F267" s="30" t="s">
        <v>98</v>
      </c>
      <c r="G267" s="34">
        <f>H267*15/100</f>
        <v>104305.5</v>
      </c>
      <c r="H267" s="63">
        <v>695370</v>
      </c>
      <c r="I267" s="186">
        <f>I268</f>
        <v>695370</v>
      </c>
      <c r="J267" s="186">
        <f>J268</f>
        <v>69537</v>
      </c>
      <c r="K267" s="9">
        <f t="shared" si="4"/>
        <v>625833</v>
      </c>
      <c r="L267" s="143">
        <f>H267-I267</f>
        <v>0</v>
      </c>
      <c r="N267" s="4"/>
      <c r="O267" s="4"/>
      <c r="P267" s="4"/>
      <c r="Q267" s="4"/>
      <c r="R267" s="4"/>
      <c r="S267" s="4"/>
      <c r="T267" s="4"/>
      <c r="U267" s="4"/>
      <c r="V267" s="4"/>
    </row>
    <row r="268" spans="1:22" s="129" customFormat="1" ht="38.25">
      <c r="A268" s="160"/>
      <c r="B268" s="160"/>
      <c r="C268" s="160"/>
      <c r="D268" s="23" t="s">
        <v>135</v>
      </c>
      <c r="E268" s="30" t="s">
        <v>176</v>
      </c>
      <c r="F268" s="34"/>
      <c r="G268" s="34"/>
      <c r="H268" s="46"/>
      <c r="I268" s="103">
        <v>695370</v>
      </c>
      <c r="J268" s="9">
        <v>69537</v>
      </c>
      <c r="K268" s="9">
        <f t="shared" si="4"/>
        <v>625833</v>
      </c>
      <c r="L268" s="143"/>
      <c r="N268" s="4"/>
      <c r="O268" s="4"/>
      <c r="P268" s="4"/>
      <c r="Q268" s="4"/>
      <c r="R268" s="4"/>
      <c r="S268" s="4"/>
      <c r="T268" s="4"/>
      <c r="U268" s="4"/>
      <c r="V268" s="4"/>
    </row>
    <row r="269" spans="1:22" s="1" customFormat="1" ht="12.75">
      <c r="A269" s="35"/>
      <c r="B269" s="35"/>
      <c r="C269" s="35"/>
      <c r="D269" s="23"/>
      <c r="E269" s="27"/>
      <c r="F269" s="34"/>
      <c r="G269" s="34"/>
      <c r="H269" s="58"/>
      <c r="I269" s="103"/>
      <c r="J269" s="210"/>
      <c r="K269" s="9">
        <f t="shared" si="4"/>
        <v>0</v>
      </c>
      <c r="L269" s="146"/>
      <c r="N269" s="3"/>
      <c r="O269" s="3"/>
      <c r="P269" s="3"/>
      <c r="Q269" s="3"/>
      <c r="R269" s="3"/>
      <c r="S269" s="3"/>
      <c r="T269" s="3"/>
      <c r="U269" s="3"/>
      <c r="V269" s="3"/>
    </row>
    <row r="270" spans="1:22" s="129" customFormat="1" ht="38.25">
      <c r="A270" s="160">
        <v>61</v>
      </c>
      <c r="B270" s="160">
        <v>2015</v>
      </c>
      <c r="C270" s="160">
        <v>2015</v>
      </c>
      <c r="D270" s="40"/>
      <c r="E270" s="30" t="s">
        <v>145</v>
      </c>
      <c r="F270" s="30" t="s">
        <v>99</v>
      </c>
      <c r="G270" s="34">
        <f>H270*15/100</f>
        <v>677833.2</v>
      </c>
      <c r="H270" s="63">
        <v>4518888</v>
      </c>
      <c r="I270" s="186">
        <f>I271</f>
        <v>500000</v>
      </c>
      <c r="J270" s="186">
        <f>J271</f>
        <v>500000</v>
      </c>
      <c r="K270" s="9">
        <f t="shared" si="4"/>
        <v>0</v>
      </c>
      <c r="L270" s="143">
        <f>H270-I270</f>
        <v>4018888</v>
      </c>
      <c r="N270" s="4"/>
      <c r="O270" s="4"/>
      <c r="P270" s="4"/>
      <c r="Q270" s="4"/>
      <c r="R270" s="4"/>
      <c r="S270" s="4"/>
      <c r="T270" s="4"/>
      <c r="U270" s="4"/>
      <c r="V270" s="4"/>
    </row>
    <row r="271" spans="1:22" s="141" customFormat="1" ht="38.25">
      <c r="A271" s="35"/>
      <c r="B271" s="35"/>
      <c r="C271" s="35"/>
      <c r="D271" s="27" t="s">
        <v>136</v>
      </c>
      <c r="E271" s="27" t="s">
        <v>176</v>
      </c>
      <c r="F271" s="85"/>
      <c r="G271" s="85"/>
      <c r="H271" s="57"/>
      <c r="I271" s="188">
        <v>500000</v>
      </c>
      <c r="J271" s="145">
        <v>500000</v>
      </c>
      <c r="K271" s="9">
        <f t="shared" si="4"/>
        <v>0</v>
      </c>
      <c r="L271" s="146"/>
      <c r="N271" s="48"/>
      <c r="O271" s="48"/>
      <c r="P271" s="48"/>
      <c r="Q271" s="48"/>
      <c r="R271" s="48"/>
      <c r="S271" s="48"/>
      <c r="T271" s="48"/>
      <c r="U271" s="48"/>
      <c r="V271" s="48"/>
    </row>
    <row r="272" spans="1:22" s="1" customFormat="1" ht="12.75">
      <c r="A272" s="35"/>
      <c r="B272" s="35"/>
      <c r="C272" s="35"/>
      <c r="D272" s="30"/>
      <c r="E272" s="27"/>
      <c r="F272" s="34"/>
      <c r="G272" s="34"/>
      <c r="H272" s="58"/>
      <c r="I272" s="103"/>
      <c r="J272" s="210"/>
      <c r="K272" s="9">
        <f t="shared" si="4"/>
        <v>0</v>
      </c>
      <c r="L272" s="146"/>
      <c r="N272" s="3"/>
      <c r="O272" s="3"/>
      <c r="P272" s="3"/>
      <c r="Q272" s="3"/>
      <c r="R272" s="3"/>
      <c r="S272" s="3"/>
      <c r="T272" s="3"/>
      <c r="U272" s="3"/>
      <c r="V272" s="3"/>
    </row>
    <row r="273" spans="1:22" s="129" customFormat="1" ht="25.5">
      <c r="A273" s="160">
        <v>62</v>
      </c>
      <c r="B273" s="160">
        <v>2015</v>
      </c>
      <c r="C273" s="160">
        <v>2015</v>
      </c>
      <c r="D273" s="40"/>
      <c r="E273" s="30" t="s">
        <v>100</v>
      </c>
      <c r="F273" s="30" t="s">
        <v>101</v>
      </c>
      <c r="G273" s="34">
        <f>H273*15/100</f>
        <v>141021.75</v>
      </c>
      <c r="H273" s="63">
        <v>940145</v>
      </c>
      <c r="I273" s="186">
        <f>I274</f>
        <v>799800</v>
      </c>
      <c r="J273" s="186">
        <f>J274</f>
        <v>79980</v>
      </c>
      <c r="K273" s="9">
        <f t="shared" si="4"/>
        <v>719820</v>
      </c>
      <c r="L273" s="143">
        <f>H273-I273</f>
        <v>140345</v>
      </c>
      <c r="N273" s="4"/>
      <c r="O273" s="4"/>
      <c r="P273" s="4"/>
      <c r="Q273" s="4"/>
      <c r="R273" s="4"/>
      <c r="S273" s="4"/>
      <c r="T273" s="4"/>
      <c r="U273" s="4"/>
      <c r="V273" s="4"/>
    </row>
    <row r="274" spans="1:22" s="141" customFormat="1" ht="38.25">
      <c r="A274" s="35"/>
      <c r="B274" s="35"/>
      <c r="C274" s="35"/>
      <c r="D274" s="22" t="s">
        <v>137</v>
      </c>
      <c r="E274" s="27" t="s">
        <v>176</v>
      </c>
      <c r="F274" s="85"/>
      <c r="G274" s="85"/>
      <c r="H274" s="57"/>
      <c r="I274" s="188">
        <v>799800</v>
      </c>
      <c r="J274" s="145">
        <v>79980</v>
      </c>
      <c r="K274" s="9">
        <f t="shared" si="4"/>
        <v>719820</v>
      </c>
      <c r="L274" s="146"/>
      <c r="N274" s="48"/>
      <c r="O274" s="48"/>
      <c r="P274" s="48"/>
      <c r="Q274" s="48"/>
      <c r="R274" s="48"/>
      <c r="S274" s="48"/>
      <c r="T274" s="48"/>
      <c r="U274" s="48"/>
      <c r="V274" s="48"/>
    </row>
    <row r="275" spans="1:22" s="1" customFormat="1" ht="12.75">
      <c r="A275" s="35"/>
      <c r="B275" s="35"/>
      <c r="C275" s="35"/>
      <c r="D275" s="23"/>
      <c r="E275" s="27"/>
      <c r="F275" s="34"/>
      <c r="G275" s="34"/>
      <c r="H275" s="58"/>
      <c r="I275" s="103"/>
      <c r="J275" s="210"/>
      <c r="K275" s="9">
        <f t="shared" si="4"/>
        <v>0</v>
      </c>
      <c r="L275" s="146"/>
      <c r="N275" s="3"/>
      <c r="O275" s="3"/>
      <c r="P275" s="3"/>
      <c r="Q275" s="3"/>
      <c r="R275" s="3"/>
      <c r="S275" s="3"/>
      <c r="T275" s="3"/>
      <c r="U275" s="3"/>
      <c r="V275" s="3"/>
    </row>
    <row r="276" spans="1:22" s="129" customFormat="1" ht="76.5">
      <c r="A276" s="160">
        <v>63</v>
      </c>
      <c r="B276" s="160">
        <v>2015</v>
      </c>
      <c r="C276" s="160">
        <v>2015</v>
      </c>
      <c r="D276" s="40"/>
      <c r="E276" s="23" t="s">
        <v>102</v>
      </c>
      <c r="F276" s="23" t="s">
        <v>103</v>
      </c>
      <c r="G276" s="36">
        <f>H276*15/100</f>
        <v>1542750</v>
      </c>
      <c r="H276" s="64">
        <v>10285000</v>
      </c>
      <c r="I276" s="186">
        <f>I277</f>
        <v>1000000</v>
      </c>
      <c r="J276" s="186">
        <f>J277</f>
        <v>489653.49</v>
      </c>
      <c r="K276" s="9">
        <f t="shared" si="4"/>
        <v>510346.51</v>
      </c>
      <c r="L276" s="143">
        <f>H276-I276</f>
        <v>9285000</v>
      </c>
      <c r="N276" s="4"/>
      <c r="O276" s="4"/>
      <c r="P276" s="4"/>
      <c r="Q276" s="4"/>
      <c r="R276" s="4"/>
      <c r="S276" s="4"/>
      <c r="T276" s="4"/>
      <c r="U276" s="4"/>
      <c r="V276" s="4"/>
    </row>
    <row r="277" spans="1:22" s="141" customFormat="1" ht="38.25">
      <c r="A277" s="35"/>
      <c r="B277" s="35"/>
      <c r="C277" s="35"/>
      <c r="D277" s="22" t="s">
        <v>138</v>
      </c>
      <c r="E277" s="22" t="s">
        <v>176</v>
      </c>
      <c r="F277" s="184"/>
      <c r="G277" s="184"/>
      <c r="H277" s="57"/>
      <c r="I277" s="240">
        <v>1000000</v>
      </c>
      <c r="J277" s="145">
        <v>489653.49</v>
      </c>
      <c r="K277" s="9">
        <f t="shared" si="4"/>
        <v>510346.51</v>
      </c>
      <c r="L277" s="146"/>
      <c r="N277" s="48"/>
      <c r="O277" s="48"/>
      <c r="P277" s="48"/>
      <c r="Q277" s="48"/>
      <c r="R277" s="48"/>
      <c r="S277" s="48"/>
      <c r="T277" s="48"/>
      <c r="U277" s="48"/>
      <c r="V277" s="48"/>
    </row>
    <row r="278" spans="1:22" s="1" customFormat="1" ht="12.75">
      <c r="A278" s="35"/>
      <c r="B278" s="35"/>
      <c r="C278" s="35"/>
      <c r="D278" s="23"/>
      <c r="E278" s="22"/>
      <c r="F278" s="36"/>
      <c r="G278" s="36"/>
      <c r="H278" s="65"/>
      <c r="I278" s="213"/>
      <c r="J278" s="210"/>
      <c r="K278" s="9">
        <f t="shared" si="4"/>
        <v>0</v>
      </c>
      <c r="L278" s="146"/>
      <c r="N278" s="3"/>
      <c r="O278" s="3"/>
      <c r="P278" s="3"/>
      <c r="Q278" s="3"/>
      <c r="R278" s="3"/>
      <c r="S278" s="3"/>
      <c r="T278" s="3"/>
      <c r="U278" s="3"/>
      <c r="V278" s="3"/>
    </row>
    <row r="279" spans="1:22" s="129" customFormat="1" ht="25.5">
      <c r="A279" s="160">
        <v>64</v>
      </c>
      <c r="B279" s="160">
        <v>2015</v>
      </c>
      <c r="C279" s="160">
        <v>2015</v>
      </c>
      <c r="D279" s="40"/>
      <c r="E279" s="23" t="s">
        <v>106</v>
      </c>
      <c r="F279" s="23" t="s">
        <v>105</v>
      </c>
      <c r="G279" s="36">
        <f>H279*15/100</f>
        <v>173745.3</v>
      </c>
      <c r="H279" s="64">
        <v>1158302</v>
      </c>
      <c r="I279" s="186">
        <f>I280</f>
        <v>659302</v>
      </c>
      <c r="J279" s="186">
        <f>J280</f>
        <v>494476.5</v>
      </c>
      <c r="K279" s="9">
        <f t="shared" si="4"/>
        <v>164825.5</v>
      </c>
      <c r="L279" s="143">
        <f>H279-I279</f>
        <v>499000</v>
      </c>
      <c r="N279" s="4"/>
      <c r="O279" s="4"/>
      <c r="P279" s="4"/>
      <c r="Q279" s="4"/>
      <c r="R279" s="4"/>
      <c r="S279" s="4"/>
      <c r="T279" s="4"/>
      <c r="U279" s="4"/>
      <c r="V279" s="4"/>
    </row>
    <row r="280" spans="1:22" s="141" customFormat="1" ht="38.25">
      <c r="A280" s="35"/>
      <c r="B280" s="35"/>
      <c r="C280" s="35"/>
      <c r="D280" s="22" t="s">
        <v>139</v>
      </c>
      <c r="E280" s="22" t="s">
        <v>176</v>
      </c>
      <c r="F280" s="184"/>
      <c r="G280" s="184"/>
      <c r="H280" s="57"/>
      <c r="I280" s="240">
        <v>659302</v>
      </c>
      <c r="J280" s="145">
        <v>494476.5</v>
      </c>
      <c r="K280" s="9">
        <f t="shared" si="4"/>
        <v>164825.5</v>
      </c>
      <c r="L280" s="146"/>
      <c r="N280" s="48"/>
      <c r="O280" s="48"/>
      <c r="P280" s="48"/>
      <c r="Q280" s="48"/>
      <c r="R280" s="48"/>
      <c r="S280" s="48"/>
      <c r="T280" s="48"/>
      <c r="U280" s="48"/>
      <c r="V280" s="48"/>
    </row>
    <row r="281" spans="1:22" s="1" customFormat="1" ht="12.75">
      <c r="A281" s="35"/>
      <c r="B281" s="35"/>
      <c r="C281" s="35"/>
      <c r="D281" s="23"/>
      <c r="E281" s="22"/>
      <c r="F281" s="36"/>
      <c r="G281" s="36"/>
      <c r="H281" s="65"/>
      <c r="I281" s="213"/>
      <c r="J281" s="210"/>
      <c r="K281" s="9">
        <f t="shared" si="4"/>
        <v>0</v>
      </c>
      <c r="L281" s="146"/>
      <c r="N281" s="3"/>
      <c r="O281" s="3"/>
      <c r="P281" s="3"/>
      <c r="Q281" s="3"/>
      <c r="R281" s="3"/>
      <c r="S281" s="3"/>
      <c r="T281" s="3"/>
      <c r="U281" s="3"/>
      <c r="V281" s="3"/>
    </row>
    <row r="282" spans="1:22" s="129" customFormat="1" ht="38.25">
      <c r="A282" s="160">
        <v>65</v>
      </c>
      <c r="B282" s="160">
        <v>2015</v>
      </c>
      <c r="C282" s="160">
        <v>2015</v>
      </c>
      <c r="D282" s="40"/>
      <c r="E282" s="30" t="s">
        <v>144</v>
      </c>
      <c r="F282" s="30" t="s">
        <v>104</v>
      </c>
      <c r="G282" s="34">
        <f>H282*15/100</f>
        <v>99258</v>
      </c>
      <c r="H282" s="63">
        <v>661720</v>
      </c>
      <c r="I282" s="186">
        <f>I283</f>
        <v>661720</v>
      </c>
      <c r="J282" s="186">
        <f>J283</f>
        <v>66172</v>
      </c>
      <c r="K282" s="9">
        <f t="shared" si="4"/>
        <v>595548</v>
      </c>
      <c r="L282" s="143">
        <f>H282-I282</f>
        <v>0</v>
      </c>
      <c r="N282" s="4"/>
      <c r="O282" s="4"/>
      <c r="P282" s="4"/>
      <c r="Q282" s="4"/>
      <c r="R282" s="4"/>
      <c r="S282" s="4"/>
      <c r="T282" s="4"/>
      <c r="U282" s="4"/>
      <c r="V282" s="4"/>
    </row>
    <row r="283" spans="1:22" s="141" customFormat="1" ht="38.25">
      <c r="A283" s="35"/>
      <c r="B283" s="35"/>
      <c r="C283" s="35"/>
      <c r="D283" s="27" t="s">
        <v>140</v>
      </c>
      <c r="E283" s="27" t="s">
        <v>176</v>
      </c>
      <c r="F283" s="85"/>
      <c r="G283" s="85"/>
      <c r="H283" s="57"/>
      <c r="I283" s="188">
        <v>661720</v>
      </c>
      <c r="J283" s="145">
        <v>66172</v>
      </c>
      <c r="K283" s="9">
        <f t="shared" si="4"/>
        <v>595548</v>
      </c>
      <c r="L283" s="146"/>
      <c r="N283" s="48"/>
      <c r="O283" s="48"/>
      <c r="P283" s="48"/>
      <c r="Q283" s="48"/>
      <c r="R283" s="48"/>
      <c r="S283" s="48"/>
      <c r="T283" s="48"/>
      <c r="U283" s="48"/>
      <c r="V283" s="48"/>
    </row>
    <row r="284" spans="1:22" s="1" customFormat="1" ht="12.75">
      <c r="A284" s="35"/>
      <c r="B284" s="35"/>
      <c r="C284" s="35"/>
      <c r="D284" s="30"/>
      <c r="E284" s="27"/>
      <c r="F284" s="34"/>
      <c r="G284" s="34"/>
      <c r="H284" s="58"/>
      <c r="I284" s="103"/>
      <c r="J284" s="210"/>
      <c r="K284" s="9">
        <f t="shared" si="4"/>
        <v>0</v>
      </c>
      <c r="L284" s="146"/>
      <c r="N284" s="3"/>
      <c r="O284" s="3"/>
      <c r="P284" s="3"/>
      <c r="Q284" s="3"/>
      <c r="R284" s="3"/>
      <c r="S284" s="3"/>
      <c r="T284" s="3"/>
      <c r="U284" s="3"/>
      <c r="V284" s="3"/>
    </row>
    <row r="285" spans="1:22" s="129" customFormat="1" ht="38.25">
      <c r="A285" s="160">
        <v>66</v>
      </c>
      <c r="B285" s="160">
        <v>2015</v>
      </c>
      <c r="C285" s="160">
        <v>2015</v>
      </c>
      <c r="D285" s="40"/>
      <c r="E285" s="178" t="s">
        <v>107</v>
      </c>
      <c r="F285" s="179" t="s">
        <v>109</v>
      </c>
      <c r="G285" s="9">
        <f>H285*15/100</f>
        <v>129823.5</v>
      </c>
      <c r="H285" s="66">
        <v>865490</v>
      </c>
      <c r="I285" s="50">
        <f>I286</f>
        <v>865490</v>
      </c>
      <c r="J285" s="50">
        <f>J286</f>
        <v>778863.28</v>
      </c>
      <c r="K285" s="9">
        <f t="shared" si="4"/>
        <v>86626.719999999972</v>
      </c>
      <c r="L285" s="143">
        <f>H285-I285</f>
        <v>0</v>
      </c>
      <c r="N285" s="4"/>
      <c r="O285" s="4"/>
      <c r="P285" s="4"/>
      <c r="Q285" s="4"/>
      <c r="R285" s="4"/>
      <c r="S285" s="4"/>
      <c r="T285" s="4"/>
      <c r="U285" s="4"/>
      <c r="V285" s="4"/>
    </row>
    <row r="286" spans="1:22" s="141" customFormat="1" ht="38.25">
      <c r="A286" s="35"/>
      <c r="B286" s="35"/>
      <c r="C286" s="35"/>
      <c r="D286" s="102" t="s">
        <v>141</v>
      </c>
      <c r="E286" s="16" t="s">
        <v>176</v>
      </c>
      <c r="F286" s="145"/>
      <c r="G286" s="145"/>
      <c r="H286" s="57"/>
      <c r="I286" s="181">
        <v>865490</v>
      </c>
      <c r="J286" s="145">
        <v>778863.28</v>
      </c>
      <c r="K286" s="9">
        <f t="shared" si="4"/>
        <v>86626.719999999972</v>
      </c>
      <c r="L286" s="146"/>
      <c r="N286" s="48"/>
      <c r="O286" s="48"/>
      <c r="P286" s="48"/>
      <c r="Q286" s="48"/>
      <c r="R286" s="48"/>
      <c r="S286" s="48"/>
      <c r="T286" s="48"/>
      <c r="U286" s="48"/>
      <c r="V286" s="48"/>
    </row>
    <row r="287" spans="1:22" s="1" customFormat="1" ht="12.75">
      <c r="A287" s="35"/>
      <c r="B287" s="35"/>
      <c r="C287" s="35"/>
      <c r="D287" s="8"/>
      <c r="E287" s="16"/>
      <c r="F287" s="9"/>
      <c r="G287" s="9"/>
      <c r="H287" s="180"/>
      <c r="I287" s="183"/>
      <c r="J287" s="210"/>
      <c r="K287" s="9">
        <f t="shared" si="4"/>
        <v>0</v>
      </c>
      <c r="L287" s="146"/>
      <c r="N287" s="3"/>
      <c r="O287" s="3"/>
      <c r="P287" s="3"/>
      <c r="Q287" s="3"/>
      <c r="R287" s="3"/>
      <c r="S287" s="3"/>
      <c r="T287" s="3"/>
      <c r="U287" s="3"/>
      <c r="V287" s="3"/>
    </row>
    <row r="288" spans="1:22" s="129" customFormat="1" ht="38.25">
      <c r="A288" s="160">
        <v>67</v>
      </c>
      <c r="B288" s="160">
        <v>2015</v>
      </c>
      <c r="C288" s="160">
        <v>2015</v>
      </c>
      <c r="D288" s="40"/>
      <c r="E288" s="178" t="s">
        <v>108</v>
      </c>
      <c r="F288" s="179" t="s">
        <v>110</v>
      </c>
      <c r="G288" s="9">
        <f>H288*15/100</f>
        <v>1156563</v>
      </c>
      <c r="H288" s="66">
        <v>7710420</v>
      </c>
      <c r="I288" s="50">
        <f>I289</f>
        <v>500000</v>
      </c>
      <c r="J288" s="50">
        <f>J289</f>
        <v>0</v>
      </c>
      <c r="K288" s="9">
        <f t="shared" si="4"/>
        <v>500000</v>
      </c>
      <c r="L288" s="143">
        <f>H288-I288</f>
        <v>7210420</v>
      </c>
      <c r="N288" s="4"/>
      <c r="O288" s="4"/>
      <c r="P288" s="4"/>
      <c r="Q288" s="4"/>
      <c r="R288" s="4"/>
      <c r="S288" s="4"/>
      <c r="T288" s="4"/>
      <c r="U288" s="4"/>
      <c r="V288" s="4"/>
    </row>
    <row r="289" spans="1:22" s="141" customFormat="1" ht="38.25">
      <c r="A289" s="35" t="s">
        <v>1183</v>
      </c>
      <c r="B289" s="35"/>
      <c r="C289" s="35"/>
      <c r="D289" s="102" t="s">
        <v>142</v>
      </c>
      <c r="E289" s="16" t="s">
        <v>176</v>
      </c>
      <c r="F289" s="145"/>
      <c r="G289" s="145"/>
      <c r="H289" s="57"/>
      <c r="I289" s="240">
        <v>500000</v>
      </c>
      <c r="J289" s="102">
        <v>0</v>
      </c>
      <c r="K289" s="9">
        <f t="shared" si="4"/>
        <v>500000</v>
      </c>
      <c r="L289" s="146"/>
      <c r="N289" s="48"/>
      <c r="O289" s="48"/>
      <c r="P289" s="48"/>
      <c r="Q289" s="48"/>
      <c r="R289" s="48"/>
      <c r="S289" s="48"/>
      <c r="T289" s="48"/>
      <c r="U289" s="48"/>
      <c r="V289" s="48"/>
    </row>
    <row r="290" spans="1:22" s="1" customFormat="1" ht="12.75">
      <c r="A290" s="35"/>
      <c r="B290" s="35"/>
      <c r="C290" s="35"/>
      <c r="D290" s="8"/>
      <c r="E290" s="16"/>
      <c r="F290" s="9"/>
      <c r="G290" s="9"/>
      <c r="H290" s="180"/>
      <c r="I290" s="213"/>
      <c r="J290" s="210"/>
      <c r="K290" s="9">
        <f t="shared" si="4"/>
        <v>0</v>
      </c>
      <c r="L290" s="146"/>
      <c r="N290" s="3"/>
      <c r="O290" s="3"/>
      <c r="P290" s="3"/>
      <c r="Q290" s="3"/>
      <c r="R290" s="3"/>
      <c r="S290" s="3"/>
      <c r="T290" s="3"/>
      <c r="U290" s="3"/>
      <c r="V290" s="3"/>
    </row>
    <row r="291" spans="1:22" s="129" customFormat="1" ht="38.25">
      <c r="A291" s="160">
        <v>68</v>
      </c>
      <c r="B291" s="160">
        <v>2015</v>
      </c>
      <c r="C291" s="160">
        <v>2015</v>
      </c>
      <c r="D291" s="40"/>
      <c r="E291" s="30" t="s">
        <v>175</v>
      </c>
      <c r="F291" s="30" t="s">
        <v>111</v>
      </c>
      <c r="G291" s="34">
        <f>H291*15/100</f>
        <v>1686020.85</v>
      </c>
      <c r="H291" s="63">
        <v>11240139</v>
      </c>
      <c r="I291" s="50">
        <f>I292+I293</f>
        <v>3000000</v>
      </c>
      <c r="J291" s="50">
        <f>J292+J293</f>
        <v>750000</v>
      </c>
      <c r="K291" s="9">
        <f t="shared" si="4"/>
        <v>2250000</v>
      </c>
      <c r="L291" s="143">
        <f>H291-I291</f>
        <v>8240139</v>
      </c>
      <c r="N291" s="4"/>
      <c r="O291" s="4"/>
      <c r="P291" s="4"/>
      <c r="Q291" s="4"/>
      <c r="R291" s="4"/>
      <c r="S291" s="4"/>
      <c r="T291" s="4"/>
      <c r="U291" s="4"/>
      <c r="V291" s="4"/>
    </row>
    <row r="292" spans="1:22" s="141" customFormat="1" ht="38.25">
      <c r="A292" s="35"/>
      <c r="B292" s="35"/>
      <c r="C292" s="35"/>
      <c r="D292" s="83" t="s">
        <v>143</v>
      </c>
      <c r="E292" s="27" t="s">
        <v>176</v>
      </c>
      <c r="F292" s="85"/>
      <c r="G292" s="85"/>
      <c r="H292" s="57"/>
      <c r="I292" s="188">
        <v>1000000</v>
      </c>
      <c r="J292" s="145">
        <v>750000</v>
      </c>
      <c r="K292" s="9">
        <f t="shared" si="4"/>
        <v>250000</v>
      </c>
      <c r="L292" s="146"/>
      <c r="N292" s="48"/>
      <c r="O292" s="48"/>
      <c r="P292" s="48"/>
      <c r="Q292" s="48"/>
      <c r="R292" s="48"/>
      <c r="S292" s="48"/>
      <c r="T292" s="48"/>
      <c r="U292" s="48"/>
      <c r="V292" s="48"/>
    </row>
    <row r="293" spans="1:22" s="141" customFormat="1" ht="38.25">
      <c r="A293" s="35"/>
      <c r="B293" s="35"/>
      <c r="C293" s="35"/>
      <c r="D293" s="81" t="s">
        <v>169</v>
      </c>
      <c r="E293" s="27" t="s">
        <v>177</v>
      </c>
      <c r="F293" s="27"/>
      <c r="G293" s="85"/>
      <c r="H293" s="58"/>
      <c r="I293" s="136">
        <v>2000000</v>
      </c>
      <c r="J293" s="102">
        <v>0</v>
      </c>
      <c r="K293" s="9">
        <f t="shared" si="4"/>
        <v>2000000</v>
      </c>
      <c r="L293" s="146"/>
      <c r="N293" s="48"/>
      <c r="O293" s="48"/>
      <c r="P293" s="48"/>
      <c r="Q293" s="48"/>
      <c r="R293" s="48"/>
      <c r="S293" s="48"/>
      <c r="T293" s="48"/>
      <c r="U293" s="48"/>
      <c r="V293" s="48"/>
    </row>
    <row r="294" spans="1:22" s="1" customFormat="1" ht="12.75">
      <c r="A294" s="35"/>
      <c r="B294" s="35"/>
      <c r="C294" s="35"/>
      <c r="D294" s="26"/>
      <c r="E294" s="27"/>
      <c r="F294" s="27"/>
      <c r="G294" s="34"/>
      <c r="H294" s="63"/>
      <c r="I294" s="37"/>
      <c r="J294" s="210"/>
      <c r="K294" s="9">
        <f t="shared" si="4"/>
        <v>0</v>
      </c>
      <c r="L294" s="146"/>
      <c r="N294" s="3"/>
      <c r="O294" s="3"/>
      <c r="P294" s="3"/>
      <c r="Q294" s="3"/>
      <c r="R294" s="3"/>
      <c r="S294" s="3"/>
      <c r="T294" s="3"/>
      <c r="U294" s="3"/>
      <c r="V294" s="3"/>
    </row>
    <row r="295" spans="1:22" s="129" customFormat="1" ht="38.25">
      <c r="A295" s="160">
        <v>69</v>
      </c>
      <c r="B295" s="160">
        <v>2014</v>
      </c>
      <c r="C295" s="160">
        <v>2015</v>
      </c>
      <c r="D295" s="40"/>
      <c r="E295" s="135" t="s">
        <v>160</v>
      </c>
      <c r="F295" s="135" t="s">
        <v>149</v>
      </c>
      <c r="G295" s="39">
        <f>H295*15/100</f>
        <v>400836.75</v>
      </c>
      <c r="H295" s="67">
        <v>2672245</v>
      </c>
      <c r="I295" s="50">
        <f>I296+I297</f>
        <v>2387441</v>
      </c>
      <c r="J295" s="50">
        <f>J296+J297</f>
        <v>1788038.73</v>
      </c>
      <c r="K295" s="9">
        <f t="shared" si="4"/>
        <v>599402.27</v>
      </c>
      <c r="L295" s="143">
        <f>H295-I295</f>
        <v>284804</v>
      </c>
      <c r="N295" s="4"/>
      <c r="O295" s="4"/>
      <c r="P295" s="4"/>
      <c r="Q295" s="4"/>
      <c r="R295" s="4"/>
      <c r="S295" s="4"/>
      <c r="T295" s="4"/>
      <c r="U295" s="4"/>
      <c r="V295" s="4"/>
    </row>
    <row r="296" spans="1:22" s="141" customFormat="1" ht="25.5">
      <c r="A296" s="35"/>
      <c r="B296" s="35"/>
      <c r="C296" s="35"/>
      <c r="D296" s="81" t="s">
        <v>357</v>
      </c>
      <c r="E296" s="134" t="s">
        <v>176</v>
      </c>
      <c r="F296" s="101"/>
      <c r="G296" s="101"/>
      <c r="H296" s="57"/>
      <c r="I296" s="101">
        <v>500000</v>
      </c>
      <c r="J296" s="145">
        <v>499706.09</v>
      </c>
      <c r="K296" s="9">
        <f t="shared" si="4"/>
        <v>293.90999999997439</v>
      </c>
      <c r="L296" s="146"/>
      <c r="N296" s="48"/>
      <c r="O296" s="48"/>
      <c r="P296" s="48"/>
      <c r="Q296" s="48"/>
      <c r="R296" s="48"/>
      <c r="S296" s="48"/>
      <c r="T296" s="48"/>
      <c r="U296" s="48"/>
      <c r="V296" s="48"/>
    </row>
    <row r="297" spans="1:22" s="141" customFormat="1" ht="38.25">
      <c r="A297" s="35"/>
      <c r="B297" s="35"/>
      <c r="C297" s="35"/>
      <c r="D297" s="81" t="s">
        <v>163</v>
      </c>
      <c r="E297" s="134" t="s">
        <v>177</v>
      </c>
      <c r="F297" s="101"/>
      <c r="G297" s="101"/>
      <c r="H297" s="187"/>
      <c r="I297" s="101">
        <v>1887441</v>
      </c>
      <c r="J297" s="145">
        <v>1288332.6399999999</v>
      </c>
      <c r="K297" s="9">
        <f t="shared" si="4"/>
        <v>599108.3600000001</v>
      </c>
      <c r="L297" s="146"/>
      <c r="N297" s="48"/>
      <c r="O297" s="48"/>
      <c r="P297" s="48"/>
      <c r="Q297" s="48"/>
      <c r="R297" s="48"/>
      <c r="S297" s="48"/>
      <c r="T297" s="48"/>
      <c r="U297" s="48"/>
      <c r="V297" s="48"/>
    </row>
    <row r="298" spans="1:22" s="1" customFormat="1" ht="12.75">
      <c r="A298" s="35"/>
      <c r="B298" s="35"/>
      <c r="C298" s="35"/>
      <c r="D298" s="26"/>
      <c r="E298" s="134"/>
      <c r="F298" s="39"/>
      <c r="G298" s="39"/>
      <c r="H298" s="187"/>
      <c r="I298" s="39"/>
      <c r="J298" s="210"/>
      <c r="K298" s="9">
        <f t="shared" si="4"/>
        <v>0</v>
      </c>
      <c r="L298" s="146"/>
      <c r="N298" s="3"/>
      <c r="O298" s="3"/>
      <c r="P298" s="3"/>
      <c r="Q298" s="3"/>
      <c r="R298" s="3"/>
      <c r="S298" s="3"/>
      <c r="T298" s="3"/>
      <c r="U298" s="3"/>
      <c r="V298" s="3"/>
    </row>
    <row r="299" spans="1:22" s="1" customFormat="1" ht="25.5">
      <c r="A299" s="35">
        <v>70</v>
      </c>
      <c r="B299" s="282">
        <v>2013</v>
      </c>
      <c r="C299" s="282">
        <v>2015</v>
      </c>
      <c r="D299" s="53"/>
      <c r="E299" s="134" t="s">
        <v>358</v>
      </c>
      <c r="F299" s="134" t="s">
        <v>150</v>
      </c>
      <c r="G299" s="39">
        <f>H299*15/100</f>
        <v>2177090.7000000002</v>
      </c>
      <c r="H299" s="67">
        <v>14513938</v>
      </c>
      <c r="I299" s="55">
        <f>I300+I301</f>
        <v>2500000</v>
      </c>
      <c r="J299" s="55">
        <f>J300+J301</f>
        <v>2500000</v>
      </c>
      <c r="K299" s="9">
        <f t="shared" si="4"/>
        <v>0</v>
      </c>
      <c r="L299" s="146">
        <f>H299-I299</f>
        <v>12013938</v>
      </c>
      <c r="N299" s="3"/>
      <c r="O299" s="3"/>
      <c r="P299" s="3"/>
      <c r="Q299" s="3"/>
      <c r="R299" s="3"/>
      <c r="S299" s="3"/>
      <c r="T299" s="3"/>
      <c r="U299" s="3"/>
      <c r="V299" s="3"/>
    </row>
    <row r="300" spans="1:22" s="1" customFormat="1" ht="25.5">
      <c r="A300" s="35"/>
      <c r="B300" s="35"/>
      <c r="C300" s="35"/>
      <c r="D300" s="26" t="s">
        <v>359</v>
      </c>
      <c r="E300" s="134" t="s">
        <v>176</v>
      </c>
      <c r="F300" s="39"/>
      <c r="G300" s="39"/>
      <c r="H300" s="57"/>
      <c r="I300" s="37">
        <v>500000</v>
      </c>
      <c r="J300" s="145">
        <v>500000</v>
      </c>
      <c r="K300" s="9">
        <f t="shared" si="4"/>
        <v>0</v>
      </c>
      <c r="L300" s="146"/>
      <c r="N300" s="3"/>
      <c r="O300" s="3"/>
      <c r="P300" s="3"/>
      <c r="Q300" s="3"/>
      <c r="R300" s="3"/>
      <c r="S300" s="3"/>
      <c r="T300" s="3"/>
      <c r="U300" s="3"/>
      <c r="V300" s="3"/>
    </row>
    <row r="301" spans="1:22" s="1" customFormat="1" ht="38.25">
      <c r="A301" s="35"/>
      <c r="B301" s="35"/>
      <c r="C301" s="35"/>
      <c r="D301" s="26" t="s">
        <v>164</v>
      </c>
      <c r="E301" s="134" t="s">
        <v>177</v>
      </c>
      <c r="F301" s="39"/>
      <c r="G301" s="39"/>
      <c r="H301" s="187"/>
      <c r="I301" s="37">
        <v>2000000</v>
      </c>
      <c r="J301" s="145">
        <v>2000000</v>
      </c>
      <c r="K301" s="9">
        <f t="shared" si="4"/>
        <v>0</v>
      </c>
      <c r="L301" s="146"/>
      <c r="N301" s="3"/>
      <c r="O301" s="3"/>
      <c r="P301" s="3"/>
      <c r="Q301" s="3"/>
      <c r="R301" s="3"/>
      <c r="S301" s="3"/>
      <c r="T301" s="3"/>
      <c r="U301" s="3"/>
      <c r="V301" s="3"/>
    </row>
    <row r="302" spans="1:22" s="1" customFormat="1" ht="12.75">
      <c r="A302" s="35"/>
      <c r="B302" s="35"/>
      <c r="C302" s="35"/>
      <c r="D302" s="26"/>
      <c r="E302" s="134"/>
      <c r="F302" s="39"/>
      <c r="G302" s="39"/>
      <c r="H302" s="187"/>
      <c r="I302" s="37"/>
      <c r="J302" s="210"/>
      <c r="K302" s="9">
        <f t="shared" si="4"/>
        <v>0</v>
      </c>
      <c r="L302" s="146"/>
      <c r="N302" s="3"/>
      <c r="O302" s="3"/>
      <c r="P302" s="3"/>
      <c r="Q302" s="3"/>
      <c r="R302" s="3"/>
      <c r="S302" s="3"/>
      <c r="T302" s="3"/>
      <c r="U302" s="3"/>
      <c r="V302" s="3"/>
    </row>
    <row r="303" spans="1:22" s="1" customFormat="1" ht="25.5">
      <c r="A303" s="35">
        <v>71</v>
      </c>
      <c r="B303" s="282">
        <v>2013</v>
      </c>
      <c r="C303" s="282">
        <v>2015</v>
      </c>
      <c r="D303" s="53"/>
      <c r="E303" s="134" t="s">
        <v>360</v>
      </c>
      <c r="F303" s="134" t="s">
        <v>151</v>
      </c>
      <c r="G303" s="39">
        <f>H303*15/100</f>
        <v>991506.45</v>
      </c>
      <c r="H303" s="67">
        <v>6610043</v>
      </c>
      <c r="I303" s="55">
        <f>I304+I305+I306</f>
        <v>5653900</v>
      </c>
      <c r="J303" s="55">
        <f>J304+J305+J306</f>
        <v>3856095</v>
      </c>
      <c r="K303" s="9">
        <f t="shared" si="4"/>
        <v>1797805</v>
      </c>
      <c r="L303" s="146">
        <f>H303-I303</f>
        <v>956143</v>
      </c>
      <c r="N303" s="3"/>
      <c r="O303" s="3"/>
      <c r="P303" s="3"/>
      <c r="Q303" s="3"/>
      <c r="R303" s="3"/>
      <c r="S303" s="3"/>
      <c r="T303" s="3"/>
      <c r="U303" s="3"/>
      <c r="V303" s="3"/>
    </row>
    <row r="304" spans="1:22" s="1" customFormat="1" ht="25.5">
      <c r="A304" s="35"/>
      <c r="B304" s="35"/>
      <c r="C304" s="35"/>
      <c r="D304" s="33" t="s">
        <v>361</v>
      </c>
      <c r="E304" s="134" t="s">
        <v>176</v>
      </c>
      <c r="F304" s="39"/>
      <c r="G304" s="39"/>
      <c r="H304" s="57"/>
      <c r="I304" s="39">
        <v>1500000</v>
      </c>
      <c r="J304" s="145">
        <v>1500000</v>
      </c>
      <c r="K304" s="9">
        <f t="shared" si="4"/>
        <v>0</v>
      </c>
      <c r="L304" s="146"/>
      <c r="N304" s="3"/>
      <c r="O304" s="3"/>
      <c r="P304" s="3"/>
      <c r="Q304" s="3"/>
      <c r="R304" s="3"/>
      <c r="S304" s="3"/>
      <c r="T304" s="3"/>
      <c r="U304" s="3"/>
      <c r="V304" s="3"/>
    </row>
    <row r="305" spans="1:22" s="1" customFormat="1" ht="25.5">
      <c r="A305" s="35"/>
      <c r="B305" s="35"/>
      <c r="C305" s="35"/>
      <c r="D305" s="33" t="s">
        <v>362</v>
      </c>
      <c r="E305" s="134" t="s">
        <v>177</v>
      </c>
      <c r="F305" s="39"/>
      <c r="G305" s="39"/>
      <c r="H305" s="187"/>
      <c r="I305" s="39">
        <v>2000000</v>
      </c>
      <c r="J305" s="145">
        <v>2000000</v>
      </c>
      <c r="K305" s="9">
        <f t="shared" si="4"/>
        <v>0</v>
      </c>
      <c r="L305" s="146"/>
      <c r="N305" s="3"/>
      <c r="O305" s="3"/>
      <c r="P305" s="3"/>
      <c r="Q305" s="3"/>
      <c r="R305" s="3"/>
      <c r="S305" s="3"/>
      <c r="T305" s="3"/>
      <c r="U305" s="3"/>
      <c r="V305" s="3"/>
    </row>
    <row r="306" spans="1:22" s="1" customFormat="1" ht="38.25">
      <c r="A306" s="35"/>
      <c r="B306" s="35"/>
      <c r="C306" s="35"/>
      <c r="D306" s="33" t="s">
        <v>165</v>
      </c>
      <c r="E306" s="134" t="s">
        <v>178</v>
      </c>
      <c r="F306" s="39"/>
      <c r="G306" s="39"/>
      <c r="H306" s="187"/>
      <c r="I306" s="39">
        <v>2153900</v>
      </c>
      <c r="J306" s="145">
        <v>356095</v>
      </c>
      <c r="K306" s="9">
        <f t="shared" si="4"/>
        <v>1797805</v>
      </c>
      <c r="L306" s="146"/>
      <c r="N306" s="3"/>
      <c r="O306" s="3"/>
      <c r="P306" s="3"/>
      <c r="Q306" s="3"/>
      <c r="R306" s="3"/>
      <c r="S306" s="3"/>
      <c r="T306" s="3"/>
      <c r="U306" s="3"/>
      <c r="V306" s="3"/>
    </row>
    <row r="307" spans="1:22" s="1" customFormat="1" ht="12.75">
      <c r="A307" s="35"/>
      <c r="B307" s="35"/>
      <c r="C307" s="35"/>
      <c r="D307" s="33"/>
      <c r="E307" s="134"/>
      <c r="F307" s="39"/>
      <c r="G307" s="39"/>
      <c r="H307" s="187"/>
      <c r="I307" s="39"/>
      <c r="J307" s="210"/>
      <c r="K307" s="9">
        <f t="shared" si="4"/>
        <v>0</v>
      </c>
      <c r="L307" s="146"/>
      <c r="N307" s="3"/>
      <c r="O307" s="3"/>
      <c r="P307" s="3"/>
      <c r="Q307" s="3"/>
      <c r="R307" s="3"/>
      <c r="S307" s="3"/>
      <c r="T307" s="3"/>
      <c r="U307" s="3"/>
      <c r="V307" s="3"/>
    </row>
    <row r="308" spans="1:22" s="1" customFormat="1" ht="25.5">
      <c r="A308" s="35">
        <v>72</v>
      </c>
      <c r="B308" s="35">
        <v>2015</v>
      </c>
      <c r="C308" s="35">
        <v>2015</v>
      </c>
      <c r="D308" s="40"/>
      <c r="E308" s="27" t="s">
        <v>1164</v>
      </c>
      <c r="F308" s="27" t="s">
        <v>152</v>
      </c>
      <c r="G308" s="34">
        <f>H308*15/100</f>
        <v>2633010.15</v>
      </c>
      <c r="H308" s="63">
        <v>17553401</v>
      </c>
      <c r="I308" s="186">
        <f>I309</f>
        <v>2000000</v>
      </c>
      <c r="J308" s="186">
        <f>J309</f>
        <v>200000</v>
      </c>
      <c r="K308" s="9">
        <f t="shared" si="4"/>
        <v>1800000</v>
      </c>
      <c r="L308" s="146">
        <f>H308-I308</f>
        <v>15553401</v>
      </c>
      <c r="N308" s="3"/>
      <c r="O308" s="3"/>
      <c r="P308" s="3"/>
      <c r="Q308" s="3"/>
      <c r="R308" s="3"/>
      <c r="S308" s="3"/>
      <c r="T308" s="3"/>
      <c r="U308" s="3"/>
      <c r="V308" s="3"/>
    </row>
    <row r="309" spans="1:22" s="1" customFormat="1" ht="38.25">
      <c r="A309" s="35"/>
      <c r="B309" s="35"/>
      <c r="C309" s="35"/>
      <c r="D309" s="30" t="s">
        <v>166</v>
      </c>
      <c r="E309" s="27" t="s">
        <v>176</v>
      </c>
      <c r="F309" s="34"/>
      <c r="G309" s="34"/>
      <c r="H309" s="58"/>
      <c r="I309" s="37">
        <v>2000000</v>
      </c>
      <c r="J309" s="145">
        <v>200000</v>
      </c>
      <c r="K309" s="9">
        <f t="shared" si="4"/>
        <v>1800000</v>
      </c>
      <c r="L309" s="146"/>
      <c r="N309" s="3"/>
      <c r="O309" s="3"/>
      <c r="P309" s="3"/>
      <c r="Q309" s="3"/>
      <c r="R309" s="3"/>
      <c r="S309" s="3"/>
      <c r="T309" s="3"/>
      <c r="U309" s="3"/>
      <c r="V309" s="3"/>
    </row>
    <row r="310" spans="1:22" s="1" customFormat="1" ht="12.75">
      <c r="A310" s="35"/>
      <c r="B310" s="35"/>
      <c r="C310" s="35"/>
      <c r="D310" s="30"/>
      <c r="E310" s="27"/>
      <c r="F310" s="34"/>
      <c r="G310" s="34"/>
      <c r="H310" s="58"/>
      <c r="I310" s="37"/>
      <c r="J310" s="210"/>
      <c r="K310" s="9">
        <f t="shared" si="4"/>
        <v>0</v>
      </c>
      <c r="L310" s="146"/>
      <c r="N310" s="3"/>
      <c r="O310" s="3"/>
      <c r="P310" s="3"/>
      <c r="Q310" s="3"/>
      <c r="R310" s="3"/>
      <c r="S310" s="3"/>
      <c r="T310" s="3"/>
      <c r="U310" s="3"/>
      <c r="V310" s="3"/>
    </row>
    <row r="311" spans="1:22" s="1" customFormat="1" ht="12.75">
      <c r="A311" s="35"/>
      <c r="B311" s="35"/>
      <c r="C311" s="35"/>
      <c r="D311" s="26"/>
      <c r="E311" s="27"/>
      <c r="F311" s="34"/>
      <c r="G311" s="34"/>
      <c r="H311" s="58"/>
      <c r="I311" s="34"/>
      <c r="J311" s="210"/>
      <c r="K311" s="9">
        <f t="shared" si="4"/>
        <v>0</v>
      </c>
      <c r="L311" s="146"/>
      <c r="N311" s="3"/>
      <c r="O311" s="3"/>
      <c r="P311" s="3"/>
      <c r="Q311" s="3"/>
      <c r="R311" s="3"/>
      <c r="S311" s="3"/>
      <c r="T311" s="3"/>
      <c r="U311" s="3"/>
      <c r="V311" s="3"/>
    </row>
    <row r="312" spans="1:22" s="129" customFormat="1" ht="25.5">
      <c r="A312" s="160">
        <v>74</v>
      </c>
      <c r="B312" s="282">
        <v>2013</v>
      </c>
      <c r="C312" s="282">
        <v>2015</v>
      </c>
      <c r="D312" s="40"/>
      <c r="E312" s="30" t="s">
        <v>363</v>
      </c>
      <c r="F312" s="30" t="s">
        <v>153</v>
      </c>
      <c r="G312" s="34">
        <f>H312*15/100</f>
        <v>526113.15</v>
      </c>
      <c r="H312" s="63">
        <v>3507421</v>
      </c>
      <c r="I312" s="50">
        <f>I313+I314+I315</f>
        <v>3145757</v>
      </c>
      <c r="J312" s="50">
        <f>J313+J314+J315</f>
        <v>1500061.76</v>
      </c>
      <c r="K312" s="9">
        <f t="shared" si="4"/>
        <v>1645695.24</v>
      </c>
      <c r="L312" s="143">
        <f>H312-I312</f>
        <v>361664</v>
      </c>
      <c r="N312" s="4"/>
      <c r="O312" s="4"/>
      <c r="P312" s="4"/>
      <c r="Q312" s="4"/>
      <c r="R312" s="4"/>
      <c r="S312" s="4"/>
      <c r="T312" s="4"/>
      <c r="U312" s="4"/>
      <c r="V312" s="4"/>
    </row>
    <row r="313" spans="1:22" s="141" customFormat="1" ht="25.5">
      <c r="A313" s="35"/>
      <c r="B313" s="35"/>
      <c r="C313" s="35"/>
      <c r="D313" s="81" t="s">
        <v>364</v>
      </c>
      <c r="E313" s="27" t="s">
        <v>176</v>
      </c>
      <c r="F313" s="85"/>
      <c r="G313" s="85"/>
      <c r="H313" s="57"/>
      <c r="I313" s="85">
        <v>500000</v>
      </c>
      <c r="J313" s="145">
        <v>500000</v>
      </c>
      <c r="K313" s="9">
        <f t="shared" si="4"/>
        <v>0</v>
      </c>
      <c r="L313" s="146"/>
      <c r="N313" s="48"/>
      <c r="O313" s="48"/>
      <c r="P313" s="48"/>
      <c r="Q313" s="48"/>
      <c r="R313" s="48"/>
      <c r="S313" s="48"/>
      <c r="T313" s="48"/>
      <c r="U313" s="48"/>
      <c r="V313" s="48"/>
    </row>
    <row r="314" spans="1:22" s="141" customFormat="1" ht="25.5">
      <c r="A314" s="35"/>
      <c r="B314" s="35"/>
      <c r="C314" s="35"/>
      <c r="D314" s="81" t="s">
        <v>365</v>
      </c>
      <c r="E314" s="27" t="s">
        <v>177</v>
      </c>
      <c r="F314" s="85"/>
      <c r="G314" s="85"/>
      <c r="H314" s="58"/>
      <c r="I314" s="85">
        <v>500000</v>
      </c>
      <c r="J314" s="145">
        <v>499999.93</v>
      </c>
      <c r="K314" s="9">
        <f t="shared" si="4"/>
        <v>7.0000000006984919E-2</v>
      </c>
      <c r="L314" s="146"/>
      <c r="N314" s="48"/>
      <c r="O314" s="48"/>
      <c r="P314" s="48"/>
      <c r="Q314" s="48"/>
      <c r="R314" s="48"/>
      <c r="S314" s="48"/>
      <c r="T314" s="48"/>
      <c r="U314" s="48"/>
      <c r="V314" s="48"/>
    </row>
    <row r="315" spans="1:22" s="141" customFormat="1" ht="38.25">
      <c r="A315" s="35"/>
      <c r="B315" s="35"/>
      <c r="C315" s="35"/>
      <c r="D315" s="81" t="s">
        <v>167</v>
      </c>
      <c r="E315" s="27" t="s">
        <v>178</v>
      </c>
      <c r="F315" s="85"/>
      <c r="G315" s="85"/>
      <c r="H315" s="58"/>
      <c r="I315" s="85">
        <v>2145757</v>
      </c>
      <c r="J315" s="145">
        <v>500061.83</v>
      </c>
      <c r="K315" s="9">
        <f t="shared" si="4"/>
        <v>1645695.17</v>
      </c>
      <c r="L315" s="146"/>
      <c r="N315" s="48"/>
      <c r="O315" s="48"/>
      <c r="P315" s="48"/>
      <c r="Q315" s="48"/>
      <c r="R315" s="48"/>
      <c r="S315" s="48"/>
      <c r="T315" s="48"/>
      <c r="U315" s="48"/>
      <c r="V315" s="48"/>
    </row>
    <row r="316" spans="1:22" s="1" customFormat="1" ht="12.75">
      <c r="A316" s="28"/>
      <c r="B316" s="28"/>
      <c r="C316" s="28"/>
      <c r="D316" s="26"/>
      <c r="E316" s="27"/>
      <c r="F316" s="34"/>
      <c r="G316" s="34"/>
      <c r="H316" s="58"/>
      <c r="I316" s="37"/>
      <c r="J316" s="210"/>
      <c r="K316" s="9">
        <f t="shared" si="4"/>
        <v>0</v>
      </c>
      <c r="L316" s="146"/>
      <c r="N316" s="3"/>
      <c r="O316" s="3"/>
      <c r="P316" s="3"/>
      <c r="Q316" s="3"/>
      <c r="R316" s="3"/>
      <c r="S316" s="3"/>
      <c r="T316" s="3"/>
      <c r="U316" s="3"/>
      <c r="V316" s="3"/>
    </row>
    <row r="317" spans="1:22" s="129" customFormat="1" ht="25.5">
      <c r="A317" s="104">
        <v>75</v>
      </c>
      <c r="B317" s="282">
        <v>2013</v>
      </c>
      <c r="C317" s="282">
        <v>2015</v>
      </c>
      <c r="D317" s="68"/>
      <c r="E317" s="30" t="s">
        <v>366</v>
      </c>
      <c r="F317" s="30" t="s">
        <v>155</v>
      </c>
      <c r="G317" s="34">
        <f>H317*15/100</f>
        <v>268512.45</v>
      </c>
      <c r="H317" s="63">
        <v>1790083</v>
      </c>
      <c r="I317" s="142">
        <f>I318+I319+I320</f>
        <v>1565604</v>
      </c>
      <c r="J317" s="50">
        <f>J318+J319+J320</f>
        <v>1436740.27</v>
      </c>
      <c r="K317" s="9">
        <f t="shared" si="4"/>
        <v>128863.72999999998</v>
      </c>
      <c r="L317" s="143">
        <f>H317-I317</f>
        <v>224479</v>
      </c>
      <c r="N317" s="4"/>
      <c r="O317" s="4"/>
      <c r="P317" s="4"/>
      <c r="Q317" s="4"/>
      <c r="R317" s="4"/>
      <c r="S317" s="4"/>
      <c r="T317" s="4"/>
      <c r="U317" s="4"/>
      <c r="V317" s="4"/>
    </row>
    <row r="318" spans="1:22" s="141" customFormat="1" ht="25.5">
      <c r="A318" s="35"/>
      <c r="B318" s="35"/>
      <c r="C318" s="35"/>
      <c r="D318" s="81" t="s">
        <v>367</v>
      </c>
      <c r="E318" s="27" t="s">
        <v>176</v>
      </c>
      <c r="F318" s="85"/>
      <c r="G318" s="85"/>
      <c r="H318" s="57"/>
      <c r="I318" s="85">
        <v>500000</v>
      </c>
      <c r="J318" s="145">
        <v>500000</v>
      </c>
      <c r="K318" s="9">
        <f t="shared" si="4"/>
        <v>0</v>
      </c>
      <c r="L318" s="146"/>
      <c r="N318" s="48"/>
      <c r="O318" s="48"/>
      <c r="P318" s="48"/>
      <c r="Q318" s="48"/>
      <c r="R318" s="48"/>
      <c r="S318" s="48"/>
      <c r="T318" s="48"/>
      <c r="U318" s="48"/>
      <c r="V318" s="48"/>
    </row>
    <row r="319" spans="1:22" s="141" customFormat="1" ht="25.5">
      <c r="A319" s="35"/>
      <c r="B319" s="35"/>
      <c r="C319" s="35"/>
      <c r="D319" s="81" t="s">
        <v>368</v>
      </c>
      <c r="E319" s="27" t="s">
        <v>177</v>
      </c>
      <c r="F319" s="85"/>
      <c r="G319" s="85"/>
      <c r="H319" s="58"/>
      <c r="I319" s="85">
        <v>574514</v>
      </c>
      <c r="J319" s="145">
        <v>567779.79</v>
      </c>
      <c r="K319" s="9">
        <f t="shared" si="4"/>
        <v>6734.2099999999627</v>
      </c>
      <c r="L319" s="146"/>
      <c r="N319" s="48"/>
      <c r="O319" s="48"/>
      <c r="P319" s="48"/>
      <c r="Q319" s="48"/>
      <c r="R319" s="48"/>
      <c r="S319" s="48"/>
      <c r="T319" s="48"/>
      <c r="U319" s="48"/>
      <c r="V319" s="48"/>
    </row>
    <row r="320" spans="1:22" s="141" customFormat="1" ht="38.25">
      <c r="A320" s="35"/>
      <c r="B320" s="35"/>
      <c r="C320" s="35"/>
      <c r="D320" s="81" t="s">
        <v>168</v>
      </c>
      <c r="E320" s="27" t="s">
        <v>178</v>
      </c>
      <c r="F320" s="85"/>
      <c r="G320" s="85"/>
      <c r="H320" s="58"/>
      <c r="I320" s="85">
        <v>491090</v>
      </c>
      <c r="J320" s="145">
        <v>368960.48</v>
      </c>
      <c r="K320" s="9">
        <f t="shared" si="4"/>
        <v>122129.52000000002</v>
      </c>
      <c r="L320" s="146"/>
      <c r="N320" s="48"/>
      <c r="O320" s="48"/>
      <c r="P320" s="48"/>
      <c r="Q320" s="48"/>
      <c r="R320" s="48"/>
      <c r="S320" s="48"/>
      <c r="T320" s="48"/>
      <c r="U320" s="48"/>
      <c r="V320" s="48"/>
    </row>
    <row r="321" spans="1:22" s="1" customFormat="1" ht="12.75">
      <c r="A321" s="35"/>
      <c r="B321" s="35"/>
      <c r="C321" s="35"/>
      <c r="D321" s="26"/>
      <c r="E321" s="27"/>
      <c r="F321" s="34"/>
      <c r="G321" s="34"/>
      <c r="H321" s="58"/>
      <c r="I321" s="34"/>
      <c r="J321" s="210"/>
      <c r="K321" s="9">
        <f t="shared" si="4"/>
        <v>0</v>
      </c>
      <c r="L321" s="146"/>
      <c r="N321" s="3"/>
      <c r="O321" s="3"/>
      <c r="P321" s="3"/>
      <c r="Q321" s="3"/>
      <c r="R321" s="3"/>
      <c r="S321" s="3"/>
      <c r="T321" s="3"/>
      <c r="U321" s="3"/>
      <c r="V321" s="3"/>
    </row>
    <row r="322" spans="1:22" s="1" customFormat="1" ht="25.5">
      <c r="A322" s="35">
        <v>76</v>
      </c>
      <c r="B322" s="35">
        <v>2015</v>
      </c>
      <c r="C322" s="35">
        <v>2015</v>
      </c>
      <c r="D322" s="53"/>
      <c r="E322" s="211" t="s">
        <v>161</v>
      </c>
      <c r="F322" s="134" t="s">
        <v>156</v>
      </c>
      <c r="G322" s="9">
        <f>H322*15/100</f>
        <v>1567731</v>
      </c>
      <c r="H322" s="66">
        <v>10451540</v>
      </c>
      <c r="I322" s="55">
        <f>I323</f>
        <v>2000000</v>
      </c>
      <c r="J322" s="55">
        <f>J323</f>
        <v>200000</v>
      </c>
      <c r="K322" s="9">
        <f t="shared" si="4"/>
        <v>1800000</v>
      </c>
      <c r="L322" s="146">
        <f>H322-I322</f>
        <v>8451540</v>
      </c>
      <c r="N322" s="3"/>
      <c r="O322" s="3"/>
      <c r="P322" s="3"/>
      <c r="Q322" s="3"/>
      <c r="R322" s="3"/>
      <c r="S322" s="3"/>
      <c r="T322" s="3"/>
      <c r="U322" s="3"/>
      <c r="V322" s="3"/>
    </row>
    <row r="323" spans="1:22" s="1" customFormat="1" ht="38.25">
      <c r="A323" s="35"/>
      <c r="B323" s="35"/>
      <c r="C323" s="35"/>
      <c r="D323" s="8" t="s">
        <v>170</v>
      </c>
      <c r="E323" s="211" t="s">
        <v>176</v>
      </c>
      <c r="F323" s="9"/>
      <c r="G323" s="9"/>
      <c r="H323" s="57"/>
      <c r="I323" s="37">
        <v>2000000</v>
      </c>
      <c r="J323" s="145">
        <v>200000</v>
      </c>
      <c r="K323" s="9">
        <f t="shared" ref="K323:K386" si="5">I323-J323</f>
        <v>1800000</v>
      </c>
      <c r="L323" s="146"/>
      <c r="N323" s="3"/>
      <c r="O323" s="3"/>
      <c r="P323" s="3"/>
      <c r="Q323" s="3"/>
      <c r="R323" s="3"/>
      <c r="S323" s="3"/>
      <c r="T323" s="3"/>
      <c r="U323" s="3"/>
      <c r="V323" s="3"/>
    </row>
    <row r="324" spans="1:22" s="1" customFormat="1" ht="12.75">
      <c r="A324" s="35"/>
      <c r="B324" s="35"/>
      <c r="C324" s="35"/>
      <c r="D324" s="8"/>
      <c r="E324" s="211"/>
      <c r="F324" s="9"/>
      <c r="G324" s="9"/>
      <c r="H324" s="187"/>
      <c r="I324" s="37"/>
      <c r="J324" s="210"/>
      <c r="K324" s="9">
        <f t="shared" si="5"/>
        <v>0</v>
      </c>
      <c r="L324" s="146"/>
      <c r="N324" s="3"/>
      <c r="O324" s="3"/>
      <c r="P324" s="3"/>
      <c r="Q324" s="3"/>
      <c r="R324" s="3"/>
      <c r="S324" s="3"/>
      <c r="T324" s="3"/>
      <c r="U324" s="3"/>
      <c r="V324" s="3"/>
    </row>
    <row r="325" spans="1:22" s="1" customFormat="1" ht="25.5">
      <c r="A325" s="35">
        <v>77</v>
      </c>
      <c r="B325" s="35">
        <v>2015</v>
      </c>
      <c r="C325" s="35">
        <v>2015</v>
      </c>
      <c r="D325" s="53"/>
      <c r="E325" s="27" t="s">
        <v>162</v>
      </c>
      <c r="F325" s="27" t="s">
        <v>157</v>
      </c>
      <c r="G325" s="34">
        <f>H325*15/100</f>
        <v>547360.65</v>
      </c>
      <c r="H325" s="63">
        <v>3649071</v>
      </c>
      <c r="I325" s="55">
        <f>I326</f>
        <v>2000000</v>
      </c>
      <c r="J325" s="55">
        <f>J326</f>
        <v>667905</v>
      </c>
      <c r="K325" s="9">
        <f t="shared" si="5"/>
        <v>1332095</v>
      </c>
      <c r="L325" s="146">
        <f>H325-I325</f>
        <v>1649071</v>
      </c>
      <c r="N325" s="3"/>
      <c r="O325" s="3"/>
      <c r="P325" s="3"/>
      <c r="Q325" s="3"/>
      <c r="R325" s="3"/>
      <c r="S325" s="3"/>
      <c r="T325" s="3"/>
      <c r="U325" s="3"/>
      <c r="V325" s="3"/>
    </row>
    <row r="326" spans="1:22" s="1" customFormat="1" ht="38.25">
      <c r="A326" s="35"/>
      <c r="B326" s="35"/>
      <c r="C326" s="35"/>
      <c r="D326" s="26" t="s">
        <v>171</v>
      </c>
      <c r="E326" s="27" t="s">
        <v>176</v>
      </c>
      <c r="F326" s="34"/>
      <c r="G326" s="34"/>
      <c r="H326" s="57"/>
      <c r="I326" s="37">
        <v>2000000</v>
      </c>
      <c r="J326" s="145">
        <v>667905</v>
      </c>
      <c r="K326" s="9">
        <f t="shared" si="5"/>
        <v>1332095</v>
      </c>
      <c r="L326" s="146"/>
      <c r="N326" s="3"/>
      <c r="O326" s="3"/>
      <c r="P326" s="3"/>
      <c r="Q326" s="3"/>
      <c r="R326" s="3"/>
      <c r="S326" s="3"/>
      <c r="T326" s="3"/>
      <c r="U326" s="3"/>
      <c r="V326" s="3"/>
    </row>
    <row r="327" spans="1:22" s="1" customFormat="1" ht="12.75">
      <c r="A327" s="35"/>
      <c r="B327" s="35"/>
      <c r="C327" s="35"/>
      <c r="D327" s="26"/>
      <c r="E327" s="27"/>
      <c r="F327" s="34"/>
      <c r="G327" s="34"/>
      <c r="H327" s="58"/>
      <c r="I327" s="37"/>
      <c r="J327" s="210"/>
      <c r="K327" s="9">
        <f t="shared" si="5"/>
        <v>0</v>
      </c>
      <c r="L327" s="146"/>
      <c r="N327" s="3"/>
      <c r="O327" s="3"/>
      <c r="P327" s="3"/>
      <c r="Q327" s="3"/>
      <c r="R327" s="3"/>
      <c r="S327" s="3"/>
      <c r="T327" s="3"/>
      <c r="U327" s="3"/>
      <c r="V327" s="3"/>
    </row>
    <row r="328" spans="1:22" s="1" customFormat="1" ht="12.75">
      <c r="A328" s="35"/>
      <c r="B328" s="35"/>
      <c r="C328" s="35"/>
      <c r="D328" s="8"/>
      <c r="E328" s="27"/>
      <c r="F328" s="34"/>
      <c r="G328" s="34"/>
      <c r="H328" s="58"/>
      <c r="I328" s="37"/>
      <c r="J328" s="210"/>
      <c r="K328" s="9">
        <f t="shared" si="5"/>
        <v>0</v>
      </c>
      <c r="L328" s="146"/>
      <c r="N328" s="3"/>
      <c r="O328" s="3"/>
      <c r="P328" s="3"/>
      <c r="Q328" s="3"/>
      <c r="R328" s="3"/>
      <c r="S328" s="3"/>
      <c r="T328" s="3"/>
      <c r="U328" s="3"/>
      <c r="V328" s="3"/>
    </row>
    <row r="329" spans="1:22" s="1" customFormat="1" ht="25.5">
      <c r="A329" s="35">
        <v>78</v>
      </c>
      <c r="B329" s="35">
        <v>2015</v>
      </c>
      <c r="C329" s="35">
        <v>2015</v>
      </c>
      <c r="D329" s="53"/>
      <c r="E329" s="22" t="s">
        <v>148</v>
      </c>
      <c r="F329" s="27" t="s">
        <v>158</v>
      </c>
      <c r="G329" s="36">
        <f>H329*15/100</f>
        <v>886956.3</v>
      </c>
      <c r="H329" s="64">
        <v>5913042</v>
      </c>
      <c r="I329" s="55">
        <f>I330</f>
        <v>2000000</v>
      </c>
      <c r="J329" s="55">
        <f>J330</f>
        <v>2000000</v>
      </c>
      <c r="K329" s="9">
        <f t="shared" si="5"/>
        <v>0</v>
      </c>
      <c r="L329" s="146">
        <f>H329-I329</f>
        <v>3913042</v>
      </c>
      <c r="N329" s="3"/>
      <c r="O329" s="3"/>
      <c r="P329" s="3"/>
      <c r="Q329" s="3"/>
      <c r="R329" s="3"/>
      <c r="S329" s="3"/>
      <c r="T329" s="3"/>
      <c r="U329" s="3"/>
      <c r="V329" s="3"/>
    </row>
    <row r="330" spans="1:22" s="1" customFormat="1" ht="38.25">
      <c r="A330" s="35"/>
      <c r="B330" s="35"/>
      <c r="C330" s="35"/>
      <c r="D330" s="8" t="s">
        <v>172</v>
      </c>
      <c r="E330" s="22" t="s">
        <v>176</v>
      </c>
      <c r="F330" s="36"/>
      <c r="G330" s="36"/>
      <c r="H330" s="57"/>
      <c r="I330" s="37">
        <v>2000000</v>
      </c>
      <c r="J330" s="145">
        <v>2000000</v>
      </c>
      <c r="K330" s="9">
        <f t="shared" si="5"/>
        <v>0</v>
      </c>
      <c r="L330" s="146"/>
      <c r="N330" s="3"/>
      <c r="O330" s="3"/>
      <c r="P330" s="3"/>
      <c r="Q330" s="3"/>
      <c r="R330" s="3"/>
      <c r="S330" s="3"/>
      <c r="T330" s="3"/>
      <c r="U330" s="3"/>
      <c r="V330" s="3"/>
    </row>
    <row r="331" spans="1:22" s="1" customFormat="1" ht="12.75">
      <c r="A331" s="35"/>
      <c r="B331" s="35"/>
      <c r="C331" s="35"/>
      <c r="D331" s="8"/>
      <c r="E331" s="22"/>
      <c r="F331" s="36"/>
      <c r="G331" s="36"/>
      <c r="H331" s="58"/>
      <c r="I331" s="37"/>
      <c r="J331" s="210"/>
      <c r="K331" s="9">
        <f t="shared" si="5"/>
        <v>0</v>
      </c>
      <c r="L331" s="146"/>
      <c r="N331" s="3"/>
      <c r="O331" s="3"/>
      <c r="P331" s="3"/>
      <c r="Q331" s="3"/>
      <c r="R331" s="3"/>
      <c r="S331" s="3"/>
      <c r="T331" s="3"/>
      <c r="U331" s="3"/>
      <c r="V331" s="3"/>
    </row>
    <row r="332" spans="1:22" s="1" customFormat="1" ht="25.5">
      <c r="A332" s="35">
        <v>79</v>
      </c>
      <c r="B332" s="35">
        <v>2015</v>
      </c>
      <c r="C332" s="35">
        <v>2015</v>
      </c>
      <c r="D332" s="53"/>
      <c r="E332" s="16" t="s">
        <v>174</v>
      </c>
      <c r="F332" s="134" t="s">
        <v>159</v>
      </c>
      <c r="G332" s="39">
        <f>H332*15/100</f>
        <v>1500922.65</v>
      </c>
      <c r="H332" s="67">
        <v>10006151</v>
      </c>
      <c r="I332" s="55">
        <f>I333</f>
        <v>2000000</v>
      </c>
      <c r="J332" s="55">
        <f>J333</f>
        <v>1999989.38</v>
      </c>
      <c r="K332" s="9">
        <f t="shared" si="5"/>
        <v>10.620000000111759</v>
      </c>
      <c r="L332" s="146">
        <f>H332-I332</f>
        <v>8006151</v>
      </c>
      <c r="N332" s="3"/>
      <c r="O332" s="3"/>
      <c r="P332" s="3"/>
      <c r="Q332" s="3"/>
      <c r="R332" s="3"/>
      <c r="S332" s="3"/>
      <c r="T332" s="3"/>
      <c r="U332" s="3"/>
      <c r="V332" s="3"/>
    </row>
    <row r="333" spans="1:22" s="1" customFormat="1" ht="38.25">
      <c r="A333" s="35"/>
      <c r="B333" s="35"/>
      <c r="C333" s="35"/>
      <c r="D333" s="8" t="s">
        <v>173</v>
      </c>
      <c r="E333" s="16" t="s">
        <v>176</v>
      </c>
      <c r="F333" s="39"/>
      <c r="G333" s="39"/>
      <c r="H333" s="57"/>
      <c r="I333" s="37">
        <v>2000000</v>
      </c>
      <c r="J333" s="145">
        <v>1999989.38</v>
      </c>
      <c r="K333" s="9">
        <f t="shared" si="5"/>
        <v>10.620000000111759</v>
      </c>
      <c r="L333" s="146"/>
      <c r="N333" s="3"/>
      <c r="O333" s="3"/>
      <c r="P333" s="3"/>
      <c r="Q333" s="3"/>
      <c r="R333" s="3"/>
      <c r="S333" s="3"/>
      <c r="T333" s="3"/>
      <c r="U333" s="3"/>
      <c r="V333" s="3"/>
    </row>
    <row r="334" spans="1:22" s="1" customFormat="1" ht="12.75">
      <c r="A334" s="35"/>
      <c r="B334" s="35"/>
      <c r="C334" s="35"/>
      <c r="D334" s="13"/>
      <c r="E334" s="17"/>
      <c r="F334" s="10"/>
      <c r="G334" s="10"/>
      <c r="H334" s="54"/>
      <c r="I334" s="176"/>
      <c r="J334" s="210"/>
      <c r="K334" s="9">
        <f t="shared" si="5"/>
        <v>0</v>
      </c>
      <c r="L334" s="146"/>
      <c r="N334" s="3"/>
      <c r="O334" s="3"/>
      <c r="P334" s="3"/>
      <c r="Q334" s="3"/>
      <c r="R334" s="3"/>
      <c r="S334" s="3"/>
      <c r="T334" s="3"/>
      <c r="U334" s="3"/>
      <c r="V334" s="3"/>
    </row>
    <row r="335" spans="1:22" s="129" customFormat="1" ht="51">
      <c r="A335" s="78">
        <v>80</v>
      </c>
      <c r="B335" s="282">
        <v>2013</v>
      </c>
      <c r="C335" s="282">
        <v>2016</v>
      </c>
      <c r="D335" s="79"/>
      <c r="E335" s="79" t="s">
        <v>374</v>
      </c>
      <c r="F335" s="78" t="s">
        <v>154</v>
      </c>
      <c r="G335" s="68">
        <f>H335*15/100</f>
        <v>5049354.3434999995</v>
      </c>
      <c r="H335" s="80">
        <f>29909880.29+3752482</f>
        <v>33662362.289999999</v>
      </c>
      <c r="I335" s="76">
        <f>I336+I337+I338+I339+I340+I341</f>
        <v>32483720</v>
      </c>
      <c r="J335" s="76">
        <f>J336+J337+J338+J339+J340+J341</f>
        <v>24975478</v>
      </c>
      <c r="K335" s="9">
        <f t="shared" si="5"/>
        <v>7508242</v>
      </c>
      <c r="L335" s="37">
        <f t="shared" ref="L335:L343" si="6">H335-I335</f>
        <v>1178642.2899999991</v>
      </c>
      <c r="N335" s="4"/>
      <c r="O335" s="4"/>
      <c r="P335" s="4"/>
      <c r="Q335" s="4"/>
      <c r="R335" s="4"/>
      <c r="S335" s="4"/>
      <c r="T335" s="4"/>
      <c r="U335" s="4"/>
      <c r="V335" s="4"/>
    </row>
    <row r="336" spans="1:22" s="278" customFormat="1" ht="25.5">
      <c r="A336" s="267"/>
      <c r="B336" s="268"/>
      <c r="C336" s="268"/>
      <c r="D336" s="268" t="s">
        <v>375</v>
      </c>
      <c r="E336" s="269" t="s">
        <v>376</v>
      </c>
      <c r="F336" s="270"/>
      <c r="G336" s="271"/>
      <c r="H336" s="272"/>
      <c r="I336" s="273">
        <v>6000000</v>
      </c>
      <c r="J336" s="274">
        <v>6000000</v>
      </c>
      <c r="K336" s="275">
        <f t="shared" si="5"/>
        <v>0</v>
      </c>
      <c r="L336" s="276"/>
      <c r="M336" s="277"/>
    </row>
    <row r="337" spans="1:13" s="48" customFormat="1" ht="25.5">
      <c r="A337" s="81"/>
      <c r="B337" s="77"/>
      <c r="C337" s="77"/>
      <c r="D337" s="77" t="s">
        <v>377</v>
      </c>
      <c r="E337" s="132" t="s">
        <v>378</v>
      </c>
      <c r="F337" s="134"/>
      <c r="G337" s="69"/>
      <c r="H337" s="101"/>
      <c r="I337" s="138">
        <v>14852150</v>
      </c>
      <c r="J337" s="216">
        <v>14852150</v>
      </c>
      <c r="K337" s="9">
        <f t="shared" si="5"/>
        <v>0</v>
      </c>
      <c r="L337" s="136"/>
      <c r="M337" s="141"/>
    </row>
    <row r="338" spans="1:13" s="48" customFormat="1" ht="25.5">
      <c r="A338" s="81"/>
      <c r="B338" s="77"/>
      <c r="C338" s="77"/>
      <c r="D338" s="77" t="s">
        <v>379</v>
      </c>
      <c r="E338" s="132" t="s">
        <v>380</v>
      </c>
      <c r="F338" s="134"/>
      <c r="G338" s="69"/>
      <c r="H338" s="101"/>
      <c r="I338" s="138">
        <v>5631570</v>
      </c>
      <c r="J338" s="216">
        <v>4123328</v>
      </c>
      <c r="K338" s="9">
        <f t="shared" si="5"/>
        <v>1508242</v>
      </c>
      <c r="L338" s="136"/>
      <c r="M338" s="141"/>
    </row>
    <row r="339" spans="1:13" s="48" customFormat="1" ht="25.5">
      <c r="A339" s="81"/>
      <c r="B339" s="77"/>
      <c r="C339" s="77"/>
      <c r="D339" s="77" t="s">
        <v>381</v>
      </c>
      <c r="E339" s="132" t="s">
        <v>382</v>
      </c>
      <c r="F339" s="134"/>
      <c r="G339" s="69"/>
      <c r="H339" s="101"/>
      <c r="I339" s="138">
        <v>2000000</v>
      </c>
      <c r="J339" s="216"/>
      <c r="K339" s="9">
        <f t="shared" si="5"/>
        <v>2000000</v>
      </c>
      <c r="L339" s="136"/>
      <c r="M339" s="141"/>
    </row>
    <row r="340" spans="1:13" s="48" customFormat="1" ht="25.5">
      <c r="A340" s="81"/>
      <c r="B340" s="77"/>
      <c r="C340" s="77"/>
      <c r="D340" s="77" t="s">
        <v>383</v>
      </c>
      <c r="E340" s="132" t="s">
        <v>384</v>
      </c>
      <c r="F340" s="134"/>
      <c r="G340" s="69"/>
      <c r="H340" s="101"/>
      <c r="I340" s="138">
        <v>2000000</v>
      </c>
      <c r="J340" s="216"/>
      <c r="K340" s="9">
        <f t="shared" si="5"/>
        <v>2000000</v>
      </c>
      <c r="L340" s="136"/>
      <c r="M340" s="141"/>
    </row>
    <row r="341" spans="1:13" s="48" customFormat="1" ht="38.25">
      <c r="A341" s="81"/>
      <c r="B341" s="81"/>
      <c r="C341" s="81"/>
      <c r="D341" s="81" t="s">
        <v>385</v>
      </c>
      <c r="E341" s="71" t="s">
        <v>1184</v>
      </c>
      <c r="F341" s="27"/>
      <c r="G341" s="69"/>
      <c r="H341" s="101"/>
      <c r="I341" s="138">
        <v>2000000</v>
      </c>
      <c r="J341" s="71">
        <v>0</v>
      </c>
      <c r="K341" s="9">
        <f t="shared" si="5"/>
        <v>2000000</v>
      </c>
      <c r="L341" s="136">
        <v>0</v>
      </c>
      <c r="M341" s="141"/>
    </row>
    <row r="342" spans="1:13" ht="12.75">
      <c r="A342" s="81"/>
      <c r="B342" s="81"/>
      <c r="C342" s="81"/>
      <c r="D342" s="26"/>
      <c r="E342" s="71"/>
      <c r="F342" s="27"/>
      <c r="G342" s="53"/>
      <c r="H342" s="39"/>
      <c r="I342" s="82"/>
      <c r="J342" s="71"/>
      <c r="K342" s="9">
        <f t="shared" si="5"/>
        <v>0</v>
      </c>
      <c r="L342" s="37"/>
    </row>
    <row r="343" spans="1:13" s="4" customFormat="1" ht="51">
      <c r="A343" s="78">
        <v>81</v>
      </c>
      <c r="B343" s="282">
        <v>2013</v>
      </c>
      <c r="C343" s="282">
        <v>2016</v>
      </c>
      <c r="D343" s="78"/>
      <c r="E343" s="79" t="s">
        <v>1165</v>
      </c>
      <c r="F343" s="78" t="s">
        <v>77</v>
      </c>
      <c r="G343" s="40">
        <f>H343*15/100</f>
        <v>7929522</v>
      </c>
      <c r="H343" s="80">
        <v>52863480</v>
      </c>
      <c r="I343" s="76">
        <f>I344+I345</f>
        <v>20000000</v>
      </c>
      <c r="J343" s="76">
        <f>J344+J345</f>
        <v>13794202.4</v>
      </c>
      <c r="K343" s="9">
        <f t="shared" si="5"/>
        <v>6205797.5999999996</v>
      </c>
      <c r="L343" s="37">
        <f t="shared" si="6"/>
        <v>32863480</v>
      </c>
      <c r="M343" s="129"/>
    </row>
    <row r="344" spans="1:13" s="48" customFormat="1" ht="51">
      <c r="A344" s="81"/>
      <c r="B344" s="81"/>
      <c r="C344" s="81"/>
      <c r="D344" s="81" t="s">
        <v>386</v>
      </c>
      <c r="E344" s="77" t="s">
        <v>1185</v>
      </c>
      <c r="F344" s="134"/>
      <c r="G344" s="53"/>
      <c r="H344" s="136"/>
      <c r="I344" s="138">
        <v>15000000</v>
      </c>
      <c r="J344" s="132">
        <v>13794202.4</v>
      </c>
      <c r="K344" s="9">
        <f t="shared" si="5"/>
        <v>1205797.5999999996</v>
      </c>
      <c r="L344" s="136"/>
      <c r="M344" s="141"/>
    </row>
    <row r="345" spans="1:13" s="48" customFormat="1" ht="51">
      <c r="A345" s="81"/>
      <c r="B345" s="81"/>
      <c r="C345" s="81"/>
      <c r="D345" s="81" t="s">
        <v>387</v>
      </c>
      <c r="E345" s="77" t="s">
        <v>388</v>
      </c>
      <c r="F345" s="134"/>
      <c r="G345" s="53"/>
      <c r="H345" s="136"/>
      <c r="I345" s="138">
        <v>5000000</v>
      </c>
      <c r="J345" s="132"/>
      <c r="K345" s="9">
        <f t="shared" si="5"/>
        <v>5000000</v>
      </c>
      <c r="L345" s="136"/>
      <c r="M345" s="141"/>
    </row>
    <row r="346" spans="1:13" ht="12.75">
      <c r="A346" s="134"/>
      <c r="B346" s="134"/>
      <c r="C346" s="134"/>
      <c r="D346" s="26"/>
      <c r="E346" s="71"/>
      <c r="F346" s="71"/>
      <c r="G346" s="53"/>
      <c r="H346" s="34"/>
      <c r="I346" s="85"/>
      <c r="J346" s="71"/>
      <c r="K346" s="9">
        <f t="shared" si="5"/>
        <v>0</v>
      </c>
      <c r="L346" s="37">
        <f t="shared" ref="L346" si="7">H346-I346</f>
        <v>0</v>
      </c>
    </row>
    <row r="347" spans="1:13" s="4" customFormat="1" ht="38.25">
      <c r="A347" s="217" t="s">
        <v>1324</v>
      </c>
      <c r="B347" s="282">
        <v>2014</v>
      </c>
      <c r="C347" s="282">
        <v>2016</v>
      </c>
      <c r="D347" s="87"/>
      <c r="E347" s="33" t="s">
        <v>389</v>
      </c>
      <c r="F347" s="33" t="s">
        <v>390</v>
      </c>
      <c r="G347" s="40">
        <f t="shared" ref="G347" si="8">H347*15/100</f>
        <v>2399879.5499999998</v>
      </c>
      <c r="H347" s="97">
        <v>15999197</v>
      </c>
      <c r="I347" s="125">
        <f>SUM(I348:I349)</f>
        <v>2000000</v>
      </c>
      <c r="J347" s="125">
        <f t="shared" ref="J347" si="9">SUM(J348:J349)</f>
        <v>2000000</v>
      </c>
      <c r="K347" s="9">
        <f t="shared" si="5"/>
        <v>0</v>
      </c>
      <c r="L347" s="88">
        <f>H347-I347</f>
        <v>13999197</v>
      </c>
      <c r="M347" s="129"/>
    </row>
    <row r="348" spans="1:13" s="48" customFormat="1" ht="38.25">
      <c r="A348" s="246"/>
      <c r="B348" s="246"/>
      <c r="C348" s="246"/>
      <c r="D348" s="83" t="s">
        <v>391</v>
      </c>
      <c r="E348" s="83" t="s">
        <v>373</v>
      </c>
      <c r="F348" s="134"/>
      <c r="G348" s="244"/>
      <c r="H348" s="247"/>
      <c r="I348" s="101">
        <v>1000000</v>
      </c>
      <c r="J348" s="137">
        <v>1000000</v>
      </c>
      <c r="K348" s="9">
        <f t="shared" si="5"/>
        <v>0</v>
      </c>
      <c r="L348" s="245"/>
      <c r="M348" s="141"/>
    </row>
    <row r="349" spans="1:13" s="48" customFormat="1" ht="25.5">
      <c r="A349" s="246"/>
      <c r="B349" s="246"/>
      <c r="C349" s="246"/>
      <c r="D349" s="81" t="s">
        <v>392</v>
      </c>
      <c r="E349" s="83" t="s">
        <v>369</v>
      </c>
      <c r="F349" s="134"/>
      <c r="G349" s="148"/>
      <c r="H349" s="248"/>
      <c r="I349" s="101">
        <v>1000000</v>
      </c>
      <c r="J349" s="132">
        <v>1000000</v>
      </c>
      <c r="K349" s="9">
        <f t="shared" si="5"/>
        <v>0</v>
      </c>
      <c r="L349" s="245"/>
      <c r="M349" s="141"/>
    </row>
    <row r="350" spans="1:13" ht="12.75">
      <c r="A350" s="218"/>
      <c r="B350" s="285"/>
      <c r="C350" s="285"/>
      <c r="D350" s="86"/>
      <c r="E350" s="134"/>
      <c r="F350" s="134"/>
      <c r="G350" s="39"/>
      <c r="H350" s="89"/>
      <c r="I350" s="39"/>
      <c r="J350" s="132"/>
      <c r="K350" s="9">
        <f t="shared" si="5"/>
        <v>0</v>
      </c>
      <c r="L350" s="33"/>
    </row>
    <row r="351" spans="1:13" s="4" customFormat="1" ht="38.25">
      <c r="A351" s="218" t="s">
        <v>1325</v>
      </c>
      <c r="B351" s="282">
        <v>2014</v>
      </c>
      <c r="C351" s="282">
        <v>2016</v>
      </c>
      <c r="D351" s="236"/>
      <c r="E351" s="33" t="s">
        <v>393</v>
      </c>
      <c r="F351" s="33" t="s">
        <v>394</v>
      </c>
      <c r="G351" s="37">
        <f>H351*15/100</f>
        <v>2268064.65</v>
      </c>
      <c r="H351" s="37">
        <v>15120431</v>
      </c>
      <c r="I351" s="39">
        <f>SUM(I352:I357)</f>
        <v>13500000</v>
      </c>
      <c r="J351" s="39">
        <f t="shared" ref="J351" si="10">SUM(J352:J357)</f>
        <v>13491854.68</v>
      </c>
      <c r="K351" s="9">
        <f t="shared" si="5"/>
        <v>8145.320000000298</v>
      </c>
      <c r="L351" s="37">
        <f>H351-I351</f>
        <v>1620431</v>
      </c>
      <c r="M351" s="129"/>
    </row>
    <row r="352" spans="1:13" s="48" customFormat="1" ht="38.25">
      <c r="A352" s="134"/>
      <c r="B352" s="132"/>
      <c r="C352" s="132"/>
      <c r="D352" s="77" t="s">
        <v>395</v>
      </c>
      <c r="E352" s="83" t="s">
        <v>373</v>
      </c>
      <c r="F352" s="83"/>
      <c r="G352" s="136"/>
      <c r="H352" s="249"/>
      <c r="I352" s="136">
        <v>1000000</v>
      </c>
      <c r="J352" s="132">
        <v>1000000</v>
      </c>
      <c r="K352" s="9">
        <f t="shared" si="5"/>
        <v>0</v>
      </c>
      <c r="L352" s="83"/>
      <c r="M352" s="141"/>
    </row>
    <row r="353" spans="1:13" s="48" customFormat="1" ht="38.25">
      <c r="A353" s="134"/>
      <c r="B353" s="132"/>
      <c r="C353" s="132"/>
      <c r="D353" s="77" t="s">
        <v>396</v>
      </c>
      <c r="E353" s="83" t="s">
        <v>369</v>
      </c>
      <c r="F353" s="83"/>
      <c r="G353" s="136"/>
      <c r="H353" s="249"/>
      <c r="I353" s="136">
        <v>6000000</v>
      </c>
      <c r="J353" s="132">
        <v>6000000</v>
      </c>
      <c r="K353" s="9">
        <f t="shared" si="5"/>
        <v>0</v>
      </c>
      <c r="L353" s="83"/>
      <c r="M353" s="141"/>
    </row>
    <row r="354" spans="1:13" s="48" customFormat="1" ht="38.25">
      <c r="A354" s="134"/>
      <c r="B354" s="132"/>
      <c r="C354" s="132"/>
      <c r="D354" s="77" t="s">
        <v>397</v>
      </c>
      <c r="E354" s="83" t="s">
        <v>398</v>
      </c>
      <c r="F354" s="83"/>
      <c r="G354" s="136"/>
      <c r="H354" s="249"/>
      <c r="I354" s="136">
        <v>2000000</v>
      </c>
      <c r="J354" s="132">
        <v>1996130.56</v>
      </c>
      <c r="K354" s="9">
        <f t="shared" si="5"/>
        <v>3869.4399999999441</v>
      </c>
      <c r="L354" s="83"/>
      <c r="M354" s="141"/>
    </row>
    <row r="355" spans="1:13" s="48" customFormat="1" ht="38.25">
      <c r="A355" s="134"/>
      <c r="B355" s="132"/>
      <c r="C355" s="132"/>
      <c r="D355" s="77" t="s">
        <v>399</v>
      </c>
      <c r="E355" s="83" t="s">
        <v>372</v>
      </c>
      <c r="F355" s="83"/>
      <c r="G355" s="136"/>
      <c r="H355" s="249"/>
      <c r="I355" s="136">
        <v>1000000</v>
      </c>
      <c r="J355" s="132">
        <v>1000000</v>
      </c>
      <c r="K355" s="9">
        <f t="shared" si="5"/>
        <v>0</v>
      </c>
      <c r="L355" s="83"/>
      <c r="M355" s="141"/>
    </row>
    <row r="356" spans="1:13" s="48" customFormat="1" ht="38.25">
      <c r="A356" s="134"/>
      <c r="B356" s="132"/>
      <c r="C356" s="132"/>
      <c r="D356" s="77" t="s">
        <v>400</v>
      </c>
      <c r="E356" s="83" t="s">
        <v>401</v>
      </c>
      <c r="F356" s="134"/>
      <c r="G356" s="101"/>
      <c r="H356" s="248"/>
      <c r="I356" s="136">
        <v>2000000</v>
      </c>
      <c r="J356" s="132">
        <v>2000000</v>
      </c>
      <c r="K356" s="9">
        <f t="shared" si="5"/>
        <v>0</v>
      </c>
      <c r="L356" s="83"/>
      <c r="M356" s="141"/>
    </row>
    <row r="357" spans="1:13" s="48" customFormat="1" ht="25.5">
      <c r="A357" s="27"/>
      <c r="B357" s="71"/>
      <c r="C357" s="71"/>
      <c r="D357" s="137" t="s">
        <v>402</v>
      </c>
      <c r="E357" s="83" t="s">
        <v>403</v>
      </c>
      <c r="F357" s="83"/>
      <c r="G357" s="83"/>
      <c r="H357" s="136"/>
      <c r="I357" s="136">
        <v>1500000</v>
      </c>
      <c r="J357" s="132">
        <v>1495724.12</v>
      </c>
      <c r="K357" s="9">
        <f t="shared" si="5"/>
        <v>4275.8799999998882</v>
      </c>
      <c r="L357" s="83"/>
      <c r="M357" s="141"/>
    </row>
    <row r="358" spans="1:13" ht="12.75">
      <c r="A358" s="27"/>
      <c r="B358" s="71"/>
      <c r="C358" s="71"/>
      <c r="D358" s="90"/>
      <c r="E358" s="132"/>
      <c r="F358" s="134"/>
      <c r="G358" s="39"/>
      <c r="H358" s="89"/>
      <c r="I358" s="39"/>
      <c r="J358" s="132"/>
      <c r="K358" s="9">
        <f t="shared" si="5"/>
        <v>0</v>
      </c>
      <c r="L358" s="33"/>
    </row>
    <row r="359" spans="1:13" s="4" customFormat="1" ht="30" customHeight="1">
      <c r="A359" s="33">
        <v>84</v>
      </c>
      <c r="B359" s="33">
        <v>2013</v>
      </c>
      <c r="C359" s="33">
        <v>2016</v>
      </c>
      <c r="D359" s="135"/>
      <c r="E359" s="219" t="s">
        <v>404</v>
      </c>
      <c r="F359" s="220" t="s">
        <v>405</v>
      </c>
      <c r="G359" s="38">
        <f>H359*15/100</f>
        <v>951286.07699999993</v>
      </c>
      <c r="H359" s="38">
        <v>6341907.1799999997</v>
      </c>
      <c r="I359" s="147">
        <f>SUM(I360:I363)</f>
        <v>4453428</v>
      </c>
      <c r="J359" s="92">
        <f>SUM(J360:J363)</f>
        <v>2069823</v>
      </c>
      <c r="K359" s="9">
        <f t="shared" si="5"/>
        <v>2383605</v>
      </c>
      <c r="L359" s="37">
        <f>H359-I359</f>
        <v>1888479.1799999997</v>
      </c>
      <c r="M359" s="129"/>
    </row>
    <row r="360" spans="1:13" s="48" customFormat="1" ht="38.25">
      <c r="A360" s="27"/>
      <c r="B360" s="71"/>
      <c r="C360" s="71"/>
      <c r="D360" s="91" t="s">
        <v>406</v>
      </c>
      <c r="E360" s="91" t="s">
        <v>373</v>
      </c>
      <c r="F360" s="24"/>
      <c r="G360" s="250"/>
      <c r="H360" s="251"/>
      <c r="I360" s="252">
        <v>500000</v>
      </c>
      <c r="J360" s="91">
        <v>500000</v>
      </c>
      <c r="K360" s="9">
        <f t="shared" si="5"/>
        <v>0</v>
      </c>
      <c r="L360" s="83"/>
      <c r="M360" s="141"/>
    </row>
    <row r="361" spans="1:13" s="48" customFormat="1" ht="38.25">
      <c r="A361" s="27"/>
      <c r="B361" s="71"/>
      <c r="C361" s="71"/>
      <c r="D361" s="91" t="s">
        <v>407</v>
      </c>
      <c r="E361" s="91" t="s">
        <v>369</v>
      </c>
      <c r="F361" s="24"/>
      <c r="G361" s="250"/>
      <c r="H361" s="251"/>
      <c r="I361" s="252">
        <v>1500000</v>
      </c>
      <c r="J361" s="91">
        <v>1469823</v>
      </c>
      <c r="K361" s="9">
        <f t="shared" si="5"/>
        <v>30177</v>
      </c>
      <c r="L361" s="83"/>
      <c r="M361" s="141"/>
    </row>
    <row r="362" spans="1:13" s="48" customFormat="1" ht="25.5">
      <c r="A362" s="27"/>
      <c r="B362" s="71"/>
      <c r="C362" s="71"/>
      <c r="D362" s="91" t="s">
        <v>408</v>
      </c>
      <c r="E362" s="91" t="s">
        <v>398</v>
      </c>
      <c r="F362" s="24"/>
      <c r="G362" s="250"/>
      <c r="H362" s="251"/>
      <c r="I362" s="252">
        <v>1000000</v>
      </c>
      <c r="J362" s="91">
        <v>100000</v>
      </c>
      <c r="K362" s="9">
        <f t="shared" si="5"/>
        <v>900000</v>
      </c>
      <c r="L362" s="83"/>
      <c r="M362" s="141"/>
    </row>
    <row r="363" spans="1:13" s="48" customFormat="1" ht="38.25">
      <c r="A363" s="27"/>
      <c r="B363" s="27"/>
      <c r="C363" s="27"/>
      <c r="D363" s="81" t="s">
        <v>409</v>
      </c>
      <c r="E363" s="105" t="s">
        <v>372</v>
      </c>
      <c r="F363" s="27"/>
      <c r="G363" s="85"/>
      <c r="H363" s="96"/>
      <c r="I363" s="136">
        <v>1453428</v>
      </c>
      <c r="J363" s="91">
        <v>0</v>
      </c>
      <c r="K363" s="9">
        <f t="shared" si="5"/>
        <v>1453428</v>
      </c>
      <c r="L363" s="83"/>
      <c r="M363" s="141"/>
    </row>
    <row r="364" spans="1:13" ht="12.75">
      <c r="A364" s="27"/>
      <c r="B364" s="27"/>
      <c r="C364" s="27"/>
      <c r="D364" s="26"/>
      <c r="E364" s="222"/>
      <c r="F364" s="27"/>
      <c r="G364" s="34"/>
      <c r="H364" s="93"/>
      <c r="I364" s="37"/>
      <c r="J364" s="91"/>
      <c r="K364" s="9">
        <f t="shared" si="5"/>
        <v>0</v>
      </c>
      <c r="L364" s="33"/>
    </row>
    <row r="365" spans="1:13" s="4" customFormat="1" ht="25.5">
      <c r="A365" s="33">
        <v>86</v>
      </c>
      <c r="B365" s="33">
        <v>2014</v>
      </c>
      <c r="C365" s="33">
        <v>2016</v>
      </c>
      <c r="D365" s="26"/>
      <c r="E365" s="222" t="s">
        <v>410</v>
      </c>
      <c r="F365" s="30" t="s">
        <v>411</v>
      </c>
      <c r="G365" s="34">
        <f>H365*15/100</f>
        <v>645000</v>
      </c>
      <c r="H365" s="93">
        <v>4300000</v>
      </c>
      <c r="I365" s="37">
        <f>SUM(I366:I367)</f>
        <v>2500000</v>
      </c>
      <c r="J365" s="37">
        <f t="shared" ref="J365" si="11">SUM(J366:J367)</f>
        <v>700000</v>
      </c>
      <c r="K365" s="9">
        <f t="shared" si="5"/>
        <v>1800000</v>
      </c>
      <c r="L365" s="37">
        <f>H365-I365</f>
        <v>1800000</v>
      </c>
      <c r="M365" s="129"/>
    </row>
    <row r="366" spans="1:13" s="48" customFormat="1" ht="38.25">
      <c r="A366" s="27"/>
      <c r="B366" s="27"/>
      <c r="C366" s="27"/>
      <c r="D366" s="81" t="s">
        <v>412</v>
      </c>
      <c r="E366" s="105" t="s">
        <v>373</v>
      </c>
      <c r="F366" s="27"/>
      <c r="G366" s="85"/>
      <c r="H366" s="96"/>
      <c r="I366" s="85">
        <v>500000</v>
      </c>
      <c r="J366" s="91">
        <v>500000</v>
      </c>
      <c r="K366" s="9">
        <f t="shared" si="5"/>
        <v>0</v>
      </c>
      <c r="L366" s="83"/>
      <c r="M366" s="141"/>
    </row>
    <row r="367" spans="1:13" s="48" customFormat="1" ht="25.5">
      <c r="A367" s="27"/>
      <c r="B367" s="27"/>
      <c r="C367" s="27"/>
      <c r="D367" s="81" t="s">
        <v>413</v>
      </c>
      <c r="E367" s="71" t="s">
        <v>1186</v>
      </c>
      <c r="F367" s="151"/>
      <c r="G367" s="85"/>
      <c r="H367" s="96"/>
      <c r="I367" s="85">
        <v>2000000</v>
      </c>
      <c r="J367" s="71">
        <v>200000</v>
      </c>
      <c r="K367" s="9">
        <f t="shared" si="5"/>
        <v>1800000</v>
      </c>
      <c r="L367" s="83"/>
      <c r="M367" s="141"/>
    </row>
    <row r="368" spans="1:13" ht="12.75">
      <c r="A368" s="27"/>
      <c r="B368" s="27"/>
      <c r="C368" s="27"/>
      <c r="D368" s="26"/>
      <c r="E368" s="71"/>
      <c r="F368" s="27"/>
      <c r="G368" s="34"/>
      <c r="H368" s="93"/>
      <c r="I368" s="37"/>
      <c r="J368" s="71"/>
      <c r="K368" s="9">
        <f t="shared" si="5"/>
        <v>0</v>
      </c>
      <c r="L368" s="33"/>
    </row>
    <row r="369" spans="1:13" s="4" customFormat="1" ht="76.5">
      <c r="A369" s="33">
        <v>87</v>
      </c>
      <c r="B369" s="33">
        <v>2016</v>
      </c>
      <c r="C369" s="33">
        <v>2016</v>
      </c>
      <c r="D369" s="26"/>
      <c r="E369" s="70" t="s">
        <v>1187</v>
      </c>
      <c r="F369" s="33" t="s">
        <v>414</v>
      </c>
      <c r="G369" s="98">
        <f>H369*15/100</f>
        <v>795124.8</v>
      </c>
      <c r="H369" s="98">
        <v>5300832</v>
      </c>
      <c r="I369" s="34">
        <f>SUM(I370:I371)</f>
        <v>2000000</v>
      </c>
      <c r="J369" s="34">
        <f t="shared" ref="J369" si="12">SUM(J370:J371)</f>
        <v>723529.41</v>
      </c>
      <c r="K369" s="9">
        <f t="shared" si="5"/>
        <v>1276470.5899999999</v>
      </c>
      <c r="L369" s="37">
        <f>H369-I369</f>
        <v>3300832</v>
      </c>
      <c r="M369" s="129"/>
    </row>
    <row r="370" spans="1:13" s="48" customFormat="1" ht="25.5">
      <c r="A370" s="27"/>
      <c r="B370" s="27"/>
      <c r="C370" s="27"/>
      <c r="D370" s="81" t="s">
        <v>415</v>
      </c>
      <c r="E370" s="71" t="s">
        <v>416</v>
      </c>
      <c r="F370" s="27"/>
      <c r="G370" s="85"/>
      <c r="H370" s="85"/>
      <c r="I370" s="85">
        <v>1000000</v>
      </c>
      <c r="J370" s="71">
        <v>723529.41</v>
      </c>
      <c r="K370" s="9">
        <f t="shared" si="5"/>
        <v>276470.58999999997</v>
      </c>
      <c r="L370" s="83"/>
      <c r="M370" s="141"/>
    </row>
    <row r="371" spans="1:13" s="48" customFormat="1" ht="38.25">
      <c r="A371" s="27"/>
      <c r="B371" s="27"/>
      <c r="C371" s="27"/>
      <c r="D371" s="81" t="s">
        <v>417</v>
      </c>
      <c r="E371" s="71" t="s">
        <v>418</v>
      </c>
      <c r="F371" s="27"/>
      <c r="G371" s="85"/>
      <c r="H371" s="85"/>
      <c r="I371" s="184">
        <v>1000000</v>
      </c>
      <c r="J371" s="71">
        <v>0</v>
      </c>
      <c r="K371" s="9">
        <f t="shared" si="5"/>
        <v>1000000</v>
      </c>
      <c r="L371" s="83"/>
      <c r="M371" s="141"/>
    </row>
    <row r="372" spans="1:13" s="48" customFormat="1" ht="12.75">
      <c r="A372" s="27"/>
      <c r="B372" s="27"/>
      <c r="C372" s="27"/>
      <c r="D372" s="81"/>
      <c r="E372" s="137"/>
      <c r="F372" s="27"/>
      <c r="G372" s="85"/>
      <c r="H372" s="85"/>
      <c r="I372" s="136"/>
      <c r="J372" s="71"/>
      <c r="K372" s="9">
        <f t="shared" si="5"/>
        <v>0</v>
      </c>
      <c r="L372" s="83"/>
      <c r="M372" s="141"/>
    </row>
    <row r="373" spans="1:13" s="140" customFormat="1" ht="25.5">
      <c r="A373" s="33">
        <v>88</v>
      </c>
      <c r="B373" s="33">
        <v>2014</v>
      </c>
      <c r="C373" s="33">
        <v>2016</v>
      </c>
      <c r="D373" s="26"/>
      <c r="E373" s="70" t="s">
        <v>419</v>
      </c>
      <c r="F373" s="33" t="s">
        <v>420</v>
      </c>
      <c r="G373" s="32">
        <f>H373*15/100</f>
        <v>1419957.75</v>
      </c>
      <c r="H373" s="32">
        <v>9466385</v>
      </c>
      <c r="I373" s="37">
        <f>SUM(I374:I376)</f>
        <v>2187635</v>
      </c>
      <c r="J373" s="37">
        <f t="shared" ref="J373" si="13">SUM(J374:J376)</f>
        <v>2187632</v>
      </c>
      <c r="K373" s="9">
        <f t="shared" si="5"/>
        <v>3</v>
      </c>
      <c r="L373" s="37">
        <f>H373-I373</f>
        <v>7278750</v>
      </c>
      <c r="M373" s="139"/>
    </row>
    <row r="374" spans="1:13" s="48" customFormat="1" ht="38.25">
      <c r="A374" s="27"/>
      <c r="B374" s="27"/>
      <c r="C374" s="27"/>
      <c r="D374" s="81" t="s">
        <v>421</v>
      </c>
      <c r="E374" s="137" t="s">
        <v>373</v>
      </c>
      <c r="F374" s="83"/>
      <c r="G374" s="136"/>
      <c r="H374" s="136"/>
      <c r="I374" s="136">
        <v>500000</v>
      </c>
      <c r="J374" s="71">
        <v>499997</v>
      </c>
      <c r="K374" s="9">
        <f t="shared" si="5"/>
        <v>3</v>
      </c>
      <c r="L374" s="83"/>
      <c r="M374" s="141"/>
    </row>
    <row r="375" spans="1:13" s="48" customFormat="1" ht="38.25">
      <c r="A375" s="27"/>
      <c r="B375" s="27"/>
      <c r="C375" s="27"/>
      <c r="D375" s="81" t="s">
        <v>422</v>
      </c>
      <c r="E375" s="137" t="s">
        <v>369</v>
      </c>
      <c r="F375" s="83"/>
      <c r="G375" s="136"/>
      <c r="H375" s="136"/>
      <c r="I375" s="136">
        <v>687635</v>
      </c>
      <c r="J375" s="71">
        <v>687635</v>
      </c>
      <c r="K375" s="9">
        <f t="shared" si="5"/>
        <v>0</v>
      </c>
      <c r="L375" s="83"/>
      <c r="M375" s="141"/>
    </row>
    <row r="376" spans="1:13" s="48" customFormat="1" ht="25.5">
      <c r="A376" s="27"/>
      <c r="B376" s="27"/>
      <c r="C376" s="27"/>
      <c r="D376" s="81" t="s">
        <v>423</v>
      </c>
      <c r="E376" s="137" t="s">
        <v>370</v>
      </c>
      <c r="F376" s="83"/>
      <c r="G376" s="136"/>
      <c r="H376" s="136"/>
      <c r="I376" s="136">
        <v>1000000</v>
      </c>
      <c r="J376" s="71">
        <v>1000000</v>
      </c>
      <c r="K376" s="9">
        <f t="shared" si="5"/>
        <v>0</v>
      </c>
      <c r="L376" s="83"/>
      <c r="M376" s="141"/>
    </row>
    <row r="377" spans="1:13" ht="12.75">
      <c r="A377" s="27"/>
      <c r="B377" s="27"/>
      <c r="C377" s="27"/>
      <c r="D377" s="26"/>
      <c r="E377" s="71"/>
      <c r="F377" s="27"/>
      <c r="G377" s="34"/>
      <c r="H377" s="34"/>
      <c r="I377" s="37"/>
      <c r="J377" s="71"/>
      <c r="K377" s="9">
        <f t="shared" si="5"/>
        <v>0</v>
      </c>
      <c r="L377" s="33"/>
    </row>
    <row r="378" spans="1:13" s="140" customFormat="1" ht="38.25">
      <c r="A378" s="33">
        <v>89</v>
      </c>
      <c r="B378" s="33">
        <v>2013</v>
      </c>
      <c r="C378" s="33">
        <v>2016</v>
      </c>
      <c r="D378" s="26"/>
      <c r="E378" s="70" t="s">
        <v>424</v>
      </c>
      <c r="F378" s="33" t="s">
        <v>425</v>
      </c>
      <c r="G378" s="38">
        <f>H378*15/100</f>
        <v>1217775.8999999999</v>
      </c>
      <c r="H378" s="38">
        <v>8118506</v>
      </c>
      <c r="I378" s="34">
        <f>SUM(I379:I382)</f>
        <v>3500735</v>
      </c>
      <c r="J378" s="34">
        <f t="shared" ref="J378" si="14">SUM(J379:J382)</f>
        <v>3224061.21</v>
      </c>
      <c r="K378" s="9">
        <f t="shared" si="5"/>
        <v>276673.79000000004</v>
      </c>
      <c r="L378" s="37">
        <f>H378-I378</f>
        <v>4617771</v>
      </c>
      <c r="M378" s="139"/>
    </row>
    <row r="379" spans="1:13" s="48" customFormat="1" ht="25.5">
      <c r="A379" s="27"/>
      <c r="B379" s="27"/>
      <c r="C379" s="27"/>
      <c r="D379" s="26" t="s">
        <v>1318</v>
      </c>
      <c r="E379" s="70" t="s">
        <v>373</v>
      </c>
      <c r="F379" s="27"/>
      <c r="G379" s="34"/>
      <c r="H379" s="34"/>
      <c r="I379" s="34">
        <v>500000</v>
      </c>
      <c r="J379" s="71">
        <v>500000</v>
      </c>
      <c r="K379" s="9">
        <f t="shared" si="5"/>
        <v>0</v>
      </c>
      <c r="L379" s="33"/>
      <c r="M379" s="141"/>
    </row>
    <row r="380" spans="1:13" s="48" customFormat="1" ht="25.5">
      <c r="A380" s="27"/>
      <c r="B380" s="27"/>
      <c r="C380" s="27"/>
      <c r="D380" s="26" t="s">
        <v>1319</v>
      </c>
      <c r="E380" s="70" t="s">
        <v>369</v>
      </c>
      <c r="F380" s="27"/>
      <c r="G380" s="34"/>
      <c r="H380" s="34"/>
      <c r="I380" s="34">
        <v>1000000</v>
      </c>
      <c r="J380" s="71">
        <v>1000000</v>
      </c>
      <c r="K380" s="9">
        <f t="shared" si="5"/>
        <v>0</v>
      </c>
      <c r="L380" s="33"/>
      <c r="M380" s="141"/>
    </row>
    <row r="381" spans="1:13" s="48" customFormat="1" ht="25.5">
      <c r="A381" s="27"/>
      <c r="B381" s="27"/>
      <c r="C381" s="27"/>
      <c r="D381" s="26" t="s">
        <v>1317</v>
      </c>
      <c r="E381" s="70" t="s">
        <v>398</v>
      </c>
      <c r="F381" s="27"/>
      <c r="G381" s="34"/>
      <c r="H381" s="34"/>
      <c r="I381" s="152">
        <v>1000000</v>
      </c>
      <c r="J381" s="71">
        <v>1000000</v>
      </c>
      <c r="K381" s="9">
        <f t="shared" si="5"/>
        <v>0</v>
      </c>
      <c r="L381" s="33"/>
      <c r="M381" s="141"/>
    </row>
    <row r="382" spans="1:13" s="48" customFormat="1" ht="38.25">
      <c r="A382" s="27"/>
      <c r="B382" s="27"/>
      <c r="C382" s="27"/>
      <c r="D382" s="33" t="s">
        <v>426</v>
      </c>
      <c r="E382" s="71" t="s">
        <v>1162</v>
      </c>
      <c r="F382" s="27"/>
      <c r="G382" s="34"/>
      <c r="H382" s="34"/>
      <c r="I382" s="34">
        <v>1000735</v>
      </c>
      <c r="J382" s="71">
        <v>724061.21</v>
      </c>
      <c r="K382" s="9">
        <f t="shared" si="5"/>
        <v>276673.79000000004</v>
      </c>
      <c r="L382" s="33"/>
      <c r="M382" s="141"/>
    </row>
    <row r="383" spans="1:13" ht="12.75">
      <c r="A383" s="27"/>
      <c r="B383" s="27"/>
      <c r="C383" s="27"/>
      <c r="D383" s="26"/>
      <c r="E383" s="71"/>
      <c r="F383" s="27"/>
      <c r="G383" s="34"/>
      <c r="H383" s="34"/>
      <c r="I383" s="37"/>
      <c r="J383" s="71"/>
      <c r="K383" s="9">
        <f t="shared" si="5"/>
        <v>0</v>
      </c>
      <c r="L383" s="33"/>
    </row>
    <row r="384" spans="1:13" s="140" customFormat="1" ht="25.5">
      <c r="A384" s="27">
        <v>91</v>
      </c>
      <c r="B384" s="27">
        <v>2013</v>
      </c>
      <c r="C384" s="27">
        <v>2016</v>
      </c>
      <c r="D384" s="26"/>
      <c r="E384" s="79" t="s">
        <v>427</v>
      </c>
      <c r="F384" s="30" t="s">
        <v>428</v>
      </c>
      <c r="G384" s="34">
        <f>H384*15/100</f>
        <v>519445.65</v>
      </c>
      <c r="H384" s="34">
        <v>3462971</v>
      </c>
      <c r="I384" s="37">
        <f>SUM(I385:I387)</f>
        <v>3144581</v>
      </c>
      <c r="J384" s="37">
        <f t="shared" ref="J384" si="15">SUM(J385:J387)</f>
        <v>2158204.5699999998</v>
      </c>
      <c r="K384" s="9">
        <f t="shared" si="5"/>
        <v>986376.43000000017</v>
      </c>
      <c r="L384" s="37">
        <f>H384-I384</f>
        <v>318390</v>
      </c>
      <c r="M384" s="139"/>
    </row>
    <row r="385" spans="1:13" s="48" customFormat="1" ht="25.5">
      <c r="A385" s="27"/>
      <c r="B385" s="27"/>
      <c r="C385" s="27"/>
      <c r="D385" s="81" t="s">
        <v>429</v>
      </c>
      <c r="E385" s="149" t="s">
        <v>373</v>
      </c>
      <c r="F385" s="27"/>
      <c r="G385" s="85"/>
      <c r="H385" s="85"/>
      <c r="I385" s="138">
        <v>500000</v>
      </c>
      <c r="J385" s="71">
        <v>500000</v>
      </c>
      <c r="K385" s="9">
        <f t="shared" si="5"/>
        <v>0</v>
      </c>
      <c r="L385" s="83"/>
      <c r="M385" s="141"/>
    </row>
    <row r="386" spans="1:13" s="48" customFormat="1" ht="25.5">
      <c r="A386" s="27"/>
      <c r="B386" s="27"/>
      <c r="C386" s="27"/>
      <c r="D386" s="81" t="s">
        <v>1316</v>
      </c>
      <c r="E386" s="71" t="s">
        <v>369</v>
      </c>
      <c r="F386" s="27"/>
      <c r="G386" s="85"/>
      <c r="H386" s="85"/>
      <c r="I386" s="150">
        <v>1000000</v>
      </c>
      <c r="J386" s="71">
        <v>1000000</v>
      </c>
      <c r="K386" s="9">
        <f t="shared" si="5"/>
        <v>0</v>
      </c>
      <c r="L386" s="83"/>
      <c r="M386" s="141"/>
    </row>
    <row r="387" spans="1:13" s="48" customFormat="1" ht="25.5">
      <c r="A387" s="27"/>
      <c r="B387" s="27"/>
      <c r="C387" s="27"/>
      <c r="D387" s="81" t="s">
        <v>430</v>
      </c>
      <c r="E387" s="71" t="s">
        <v>1161</v>
      </c>
      <c r="F387" s="151"/>
      <c r="G387" s="85"/>
      <c r="H387" s="85"/>
      <c r="I387" s="95">
        <v>1644581</v>
      </c>
      <c r="J387" s="71">
        <v>658204.56999999995</v>
      </c>
      <c r="K387" s="9">
        <f t="shared" ref="K387:K450" si="16">I387-J387</f>
        <v>986376.43</v>
      </c>
      <c r="L387" s="83"/>
      <c r="M387" s="141"/>
    </row>
    <row r="388" spans="1:13" ht="12.75">
      <c r="A388" s="27"/>
      <c r="B388" s="27"/>
      <c r="C388" s="27"/>
      <c r="D388" s="26"/>
      <c r="E388" s="90"/>
      <c r="F388" s="30"/>
      <c r="G388" s="34"/>
      <c r="H388" s="34"/>
      <c r="I388" s="94"/>
      <c r="J388" s="90"/>
      <c r="K388" s="9">
        <f t="shared" si="16"/>
        <v>0</v>
      </c>
      <c r="L388" s="33"/>
    </row>
    <row r="389" spans="1:13" s="140" customFormat="1" ht="38.25">
      <c r="A389" s="78">
        <v>93</v>
      </c>
      <c r="B389" s="27">
        <v>2013</v>
      </c>
      <c r="C389" s="27">
        <v>2016</v>
      </c>
      <c r="D389" s="223"/>
      <c r="E389" s="79" t="s">
        <v>431</v>
      </c>
      <c r="F389" s="78" t="s">
        <v>432</v>
      </c>
      <c r="G389" s="80">
        <f>H389*15/100</f>
        <v>806655</v>
      </c>
      <c r="H389" s="80">
        <v>5377700</v>
      </c>
      <c r="I389" s="76">
        <f>SUM(I390:I394)</f>
        <v>4638345</v>
      </c>
      <c r="J389" s="76">
        <f t="shared" ref="J389" si="17">SUM(J390:J394)</f>
        <v>3613088.5</v>
      </c>
      <c r="K389" s="9">
        <f t="shared" si="16"/>
        <v>1025256.5</v>
      </c>
      <c r="L389" s="37">
        <f>H389-I389</f>
        <v>739355</v>
      </c>
      <c r="M389" s="139"/>
    </row>
    <row r="390" spans="1:13" s="48" customFormat="1" ht="25.5">
      <c r="A390" s="27"/>
      <c r="B390" s="27"/>
      <c r="C390" s="27"/>
      <c r="D390" s="267" t="s">
        <v>433</v>
      </c>
      <c r="E390" s="75" t="s">
        <v>176</v>
      </c>
      <c r="F390" s="72"/>
      <c r="G390" s="73"/>
      <c r="H390" s="73"/>
      <c r="I390" s="74">
        <v>1000000</v>
      </c>
      <c r="J390" s="75">
        <v>1000000</v>
      </c>
      <c r="K390" s="9">
        <f t="shared" si="16"/>
        <v>0</v>
      </c>
      <c r="L390" s="83"/>
      <c r="M390" s="141"/>
    </row>
    <row r="391" spans="1:13" s="48" customFormat="1" ht="25.5">
      <c r="A391" s="27"/>
      <c r="B391" s="27"/>
      <c r="C391" s="27"/>
      <c r="D391" s="81" t="s">
        <v>434</v>
      </c>
      <c r="E391" s="75" t="s">
        <v>177</v>
      </c>
      <c r="F391" s="72"/>
      <c r="G391" s="73"/>
      <c r="H391" s="73"/>
      <c r="I391" s="74">
        <v>1000000</v>
      </c>
      <c r="J391" s="75">
        <v>1000000</v>
      </c>
      <c r="K391" s="9">
        <f t="shared" si="16"/>
        <v>0</v>
      </c>
      <c r="L391" s="83"/>
      <c r="M391" s="141"/>
    </row>
    <row r="392" spans="1:13" s="48" customFormat="1" ht="25.5">
      <c r="A392" s="27"/>
      <c r="B392" s="27"/>
      <c r="C392" s="27"/>
      <c r="D392" s="81" t="s">
        <v>435</v>
      </c>
      <c r="E392" s="75" t="s">
        <v>178</v>
      </c>
      <c r="F392" s="72"/>
      <c r="G392" s="73"/>
      <c r="H392" s="73"/>
      <c r="I392" s="74">
        <v>1000000</v>
      </c>
      <c r="J392" s="75">
        <v>999234</v>
      </c>
      <c r="K392" s="9">
        <f t="shared" si="16"/>
        <v>766</v>
      </c>
      <c r="L392" s="83"/>
      <c r="M392" s="141"/>
    </row>
    <row r="393" spans="1:13" s="48" customFormat="1" ht="25.5">
      <c r="A393" s="27"/>
      <c r="B393" s="27"/>
      <c r="C393" s="27"/>
      <c r="D393" s="81" t="s">
        <v>436</v>
      </c>
      <c r="E393" s="75" t="s">
        <v>187</v>
      </c>
      <c r="F393" s="72"/>
      <c r="G393" s="73"/>
      <c r="H393" s="73"/>
      <c r="I393" s="74">
        <v>500000</v>
      </c>
      <c r="J393" s="75">
        <v>500000</v>
      </c>
      <c r="K393" s="9">
        <f t="shared" si="16"/>
        <v>0</v>
      </c>
      <c r="L393" s="83"/>
      <c r="M393" s="141"/>
    </row>
    <row r="394" spans="1:13" s="48" customFormat="1" ht="25.5">
      <c r="A394" s="27"/>
      <c r="B394" s="27"/>
      <c r="C394" s="27"/>
      <c r="D394" s="81" t="s">
        <v>437</v>
      </c>
      <c r="E394" s="75" t="s">
        <v>438</v>
      </c>
      <c r="F394" s="72"/>
      <c r="G394" s="73"/>
      <c r="H394" s="73"/>
      <c r="I394" s="74">
        <v>1138345</v>
      </c>
      <c r="J394" s="75">
        <v>113854.5</v>
      </c>
      <c r="K394" s="9">
        <f t="shared" si="16"/>
        <v>1024490.5</v>
      </c>
      <c r="L394" s="83"/>
      <c r="M394" s="141"/>
    </row>
    <row r="395" spans="1:13" ht="12.75">
      <c r="A395" s="27"/>
      <c r="B395" s="27"/>
      <c r="C395" s="27"/>
      <c r="D395" s="26"/>
      <c r="E395" s="71"/>
      <c r="F395" s="27"/>
      <c r="G395" s="34"/>
      <c r="H395" s="34"/>
      <c r="I395" s="94"/>
      <c r="J395" s="71"/>
      <c r="K395" s="9">
        <f t="shared" si="16"/>
        <v>0</v>
      </c>
      <c r="L395" s="33"/>
    </row>
    <row r="396" spans="1:13" s="140" customFormat="1" ht="38.25">
      <c r="A396" s="78">
        <v>94</v>
      </c>
      <c r="B396" s="78">
        <v>2014</v>
      </c>
      <c r="C396" s="78">
        <v>2016</v>
      </c>
      <c r="D396" s="78"/>
      <c r="E396" s="79" t="s">
        <v>439</v>
      </c>
      <c r="F396" s="78" t="s">
        <v>440</v>
      </c>
      <c r="G396" s="80">
        <f>H396*15/100</f>
        <v>461654.85</v>
      </c>
      <c r="H396" s="80">
        <v>3077699</v>
      </c>
      <c r="I396" s="80">
        <f>SUM(I397:I399)</f>
        <v>2638545</v>
      </c>
      <c r="J396" s="80">
        <f t="shared" ref="J396" si="18">SUM(J397:J399)</f>
        <v>1827859.97</v>
      </c>
      <c r="K396" s="9">
        <f t="shared" si="16"/>
        <v>810685.03</v>
      </c>
      <c r="L396" s="37">
        <f>H396-I396</f>
        <v>439154</v>
      </c>
      <c r="M396" s="139"/>
    </row>
    <row r="397" spans="1:13" s="48" customFormat="1" ht="25.5">
      <c r="A397" s="27"/>
      <c r="B397" s="27"/>
      <c r="C397" s="27"/>
      <c r="D397" s="81" t="s">
        <v>441</v>
      </c>
      <c r="E397" s="75" t="s">
        <v>176</v>
      </c>
      <c r="F397" s="72"/>
      <c r="G397" s="73"/>
      <c r="H397" s="73"/>
      <c r="I397" s="73">
        <v>500000</v>
      </c>
      <c r="J397" s="75">
        <v>500000</v>
      </c>
      <c r="K397" s="9">
        <f t="shared" si="16"/>
        <v>0</v>
      </c>
      <c r="L397" s="83"/>
      <c r="M397" s="141"/>
    </row>
    <row r="398" spans="1:13" s="48" customFormat="1" ht="25.5">
      <c r="A398" s="27"/>
      <c r="B398" s="27"/>
      <c r="C398" s="27"/>
      <c r="D398" s="81" t="s">
        <v>442</v>
      </c>
      <c r="E398" s="75" t="s">
        <v>177</v>
      </c>
      <c r="F398" s="72"/>
      <c r="G398" s="73"/>
      <c r="H398" s="73"/>
      <c r="I398" s="73">
        <v>500000</v>
      </c>
      <c r="J398" s="75">
        <v>499400</v>
      </c>
      <c r="K398" s="9">
        <f t="shared" si="16"/>
        <v>600</v>
      </c>
      <c r="L398" s="83"/>
      <c r="M398" s="141"/>
    </row>
    <row r="399" spans="1:13" s="48" customFormat="1" ht="25.5">
      <c r="A399" s="148"/>
      <c r="B399" s="148"/>
      <c r="C399" s="148"/>
      <c r="D399" s="81" t="s">
        <v>443</v>
      </c>
      <c r="E399" s="75" t="s">
        <v>444</v>
      </c>
      <c r="F399" s="72"/>
      <c r="G399" s="73"/>
      <c r="H399" s="73"/>
      <c r="I399" s="73">
        <v>1638545</v>
      </c>
      <c r="J399" s="75">
        <v>828459.97</v>
      </c>
      <c r="K399" s="9">
        <f t="shared" si="16"/>
        <v>810085.03</v>
      </c>
      <c r="L399" s="83"/>
      <c r="M399" s="141"/>
    </row>
    <row r="400" spans="1:13" ht="12.75">
      <c r="A400" s="27"/>
      <c r="B400" s="27"/>
      <c r="C400" s="27"/>
      <c r="D400" s="26"/>
      <c r="E400" s="71"/>
      <c r="F400" s="27"/>
      <c r="G400" s="34"/>
      <c r="H400" s="34"/>
      <c r="I400" s="34"/>
      <c r="J400" s="71"/>
      <c r="K400" s="9">
        <f t="shared" si="16"/>
        <v>0</v>
      </c>
      <c r="L400" s="33"/>
    </row>
    <row r="401" spans="1:13" ht="38.25">
      <c r="A401" s="27">
        <v>95</v>
      </c>
      <c r="B401" s="78">
        <v>2014</v>
      </c>
      <c r="C401" s="78">
        <v>2016</v>
      </c>
      <c r="D401" s="26"/>
      <c r="E401" s="71" t="s">
        <v>445</v>
      </c>
      <c r="F401" s="27" t="s">
        <v>446</v>
      </c>
      <c r="G401" s="34">
        <f>H401*15/100</f>
        <v>247904.25</v>
      </c>
      <c r="H401" s="34">
        <v>1652695</v>
      </c>
      <c r="I401" s="34">
        <f>SUM(I402:I403)</f>
        <v>1317280</v>
      </c>
      <c r="J401" s="34">
        <f t="shared" ref="J401" si="19">SUM(J402:J403)</f>
        <v>417000</v>
      </c>
      <c r="K401" s="9">
        <f t="shared" si="16"/>
        <v>900280</v>
      </c>
      <c r="L401" s="37">
        <f>H401-I401</f>
        <v>335415</v>
      </c>
    </row>
    <row r="402" spans="1:13" ht="25.5">
      <c r="A402" s="27"/>
      <c r="B402" s="27"/>
      <c r="C402" s="27"/>
      <c r="D402" s="26" t="s">
        <v>447</v>
      </c>
      <c r="E402" s="71" t="s">
        <v>176</v>
      </c>
      <c r="F402" s="27"/>
      <c r="G402" s="34"/>
      <c r="H402" s="34"/>
      <c r="I402" s="34">
        <v>317280</v>
      </c>
      <c r="J402" s="71">
        <v>317000</v>
      </c>
      <c r="K402" s="9">
        <f t="shared" si="16"/>
        <v>280</v>
      </c>
      <c r="L402" s="33"/>
    </row>
    <row r="403" spans="1:13" ht="38.25">
      <c r="A403" s="148"/>
      <c r="B403" s="148"/>
      <c r="C403" s="148"/>
      <c r="D403" s="26" t="s">
        <v>448</v>
      </c>
      <c r="E403" s="71" t="s">
        <v>449</v>
      </c>
      <c r="F403" s="148"/>
      <c r="G403" s="34"/>
      <c r="H403" s="34"/>
      <c r="I403" s="34">
        <v>1000000</v>
      </c>
      <c r="J403" s="71">
        <v>100000</v>
      </c>
      <c r="K403" s="9">
        <f t="shared" si="16"/>
        <v>900000</v>
      </c>
      <c r="L403" s="33"/>
    </row>
    <row r="404" spans="1:13" ht="12.75">
      <c r="A404" s="27"/>
      <c r="B404" s="27"/>
      <c r="C404" s="27"/>
      <c r="D404" s="26"/>
      <c r="E404" s="71"/>
      <c r="F404" s="27"/>
      <c r="G404" s="34"/>
      <c r="H404" s="34"/>
      <c r="I404" s="34"/>
      <c r="J404" s="71"/>
      <c r="K404" s="9">
        <f t="shared" si="16"/>
        <v>0</v>
      </c>
      <c r="L404" s="33"/>
    </row>
    <row r="405" spans="1:13" s="140" customFormat="1" ht="51">
      <c r="A405" s="27">
        <v>96</v>
      </c>
      <c r="B405" s="27">
        <v>2012</v>
      </c>
      <c r="C405" s="27">
        <v>2016</v>
      </c>
      <c r="D405" s="78"/>
      <c r="E405" s="78" t="s">
        <v>450</v>
      </c>
      <c r="F405" s="78" t="s">
        <v>451</v>
      </c>
      <c r="G405" s="80">
        <f>H405*15/100</f>
        <v>1271381.3999999999</v>
      </c>
      <c r="H405" s="80">
        <v>8475876</v>
      </c>
      <c r="I405" s="80">
        <f>SUM(I406:I410)</f>
        <v>8008663</v>
      </c>
      <c r="J405" s="80">
        <f t="shared" ref="J405" si="20">SUM(J406:J410)</f>
        <v>6916758.2199999997</v>
      </c>
      <c r="K405" s="9">
        <f t="shared" si="16"/>
        <v>1091904.7800000003</v>
      </c>
      <c r="L405" s="37">
        <f>H405-I405</f>
        <v>467213</v>
      </c>
      <c r="M405" s="139"/>
    </row>
    <row r="406" spans="1:13" ht="25.5">
      <c r="A406" s="27"/>
      <c r="B406" s="27"/>
      <c r="C406" s="27"/>
      <c r="D406" s="78" t="s">
        <v>452</v>
      </c>
      <c r="E406" s="79" t="s">
        <v>176</v>
      </c>
      <c r="F406" s="78"/>
      <c r="G406" s="80"/>
      <c r="H406" s="80"/>
      <c r="I406" s="80">
        <v>1500000</v>
      </c>
      <c r="J406" s="71">
        <v>1500000</v>
      </c>
      <c r="K406" s="9">
        <f t="shared" si="16"/>
        <v>0</v>
      </c>
      <c r="L406" s="33"/>
    </row>
    <row r="407" spans="1:13" ht="25.5">
      <c r="A407" s="27"/>
      <c r="B407" s="27"/>
      <c r="C407" s="27"/>
      <c r="D407" s="78" t="s">
        <v>453</v>
      </c>
      <c r="E407" s="79" t="s">
        <v>177</v>
      </c>
      <c r="F407" s="78"/>
      <c r="G407" s="80"/>
      <c r="H407" s="80"/>
      <c r="I407" s="80">
        <v>2000000</v>
      </c>
      <c r="J407" s="71">
        <v>1999999.96</v>
      </c>
      <c r="K407" s="9">
        <f t="shared" si="16"/>
        <v>4.0000000037252903E-2</v>
      </c>
      <c r="L407" s="33"/>
    </row>
    <row r="408" spans="1:13" ht="25.5">
      <c r="A408" s="27"/>
      <c r="B408" s="27"/>
      <c r="C408" s="27"/>
      <c r="D408" s="78" t="s">
        <v>454</v>
      </c>
      <c r="E408" s="79" t="s">
        <v>178</v>
      </c>
      <c r="F408" s="78"/>
      <c r="G408" s="80"/>
      <c r="H408" s="80"/>
      <c r="I408" s="80">
        <v>2000000</v>
      </c>
      <c r="J408" s="71">
        <v>2000000</v>
      </c>
      <c r="K408" s="9">
        <f t="shared" si="16"/>
        <v>0</v>
      </c>
      <c r="L408" s="33"/>
    </row>
    <row r="409" spans="1:13" ht="25.5">
      <c r="A409" s="27"/>
      <c r="B409" s="27"/>
      <c r="C409" s="27"/>
      <c r="D409" s="78" t="s">
        <v>455</v>
      </c>
      <c r="E409" s="79" t="s">
        <v>187</v>
      </c>
      <c r="F409" s="78"/>
      <c r="G409" s="80"/>
      <c r="H409" s="80"/>
      <c r="I409" s="80">
        <v>1000000</v>
      </c>
      <c r="J409" s="71">
        <v>1000000</v>
      </c>
      <c r="K409" s="9">
        <f t="shared" si="16"/>
        <v>0</v>
      </c>
      <c r="L409" s="33"/>
    </row>
    <row r="410" spans="1:13" ht="38.25">
      <c r="A410" s="27"/>
      <c r="B410" s="27"/>
      <c r="C410" s="27"/>
      <c r="D410" s="78" t="s">
        <v>456</v>
      </c>
      <c r="E410" s="79" t="s">
        <v>401</v>
      </c>
      <c r="F410" s="78"/>
      <c r="G410" s="80"/>
      <c r="H410" s="80"/>
      <c r="I410" s="80">
        <v>1508663</v>
      </c>
      <c r="J410" s="71">
        <v>416758.26</v>
      </c>
      <c r="K410" s="9">
        <f t="shared" si="16"/>
        <v>1091904.74</v>
      </c>
      <c r="L410" s="33"/>
    </row>
    <row r="411" spans="1:13" ht="12.75">
      <c r="A411" s="27"/>
      <c r="B411" s="27"/>
      <c r="C411" s="27"/>
      <c r="D411" s="26"/>
      <c r="E411" s="71"/>
      <c r="F411" s="27"/>
      <c r="G411" s="39"/>
      <c r="H411" s="39"/>
      <c r="I411" s="34"/>
      <c r="J411" s="71"/>
      <c r="K411" s="9">
        <f t="shared" si="16"/>
        <v>0</v>
      </c>
      <c r="L411" s="33"/>
    </row>
    <row r="412" spans="1:13" ht="38.25">
      <c r="A412" s="27">
        <v>97</v>
      </c>
      <c r="B412" s="27">
        <v>2014</v>
      </c>
      <c r="C412" s="27">
        <v>2016</v>
      </c>
      <c r="D412" s="134"/>
      <c r="E412" s="27" t="s">
        <v>457</v>
      </c>
      <c r="F412" s="27" t="s">
        <v>458</v>
      </c>
      <c r="G412" s="34">
        <f>H412*15/100</f>
        <v>379500</v>
      </c>
      <c r="H412" s="34">
        <v>2530000</v>
      </c>
      <c r="I412" s="221">
        <f>SUM(I413:I414)</f>
        <v>2279297</v>
      </c>
      <c r="J412" s="221">
        <f t="shared" ref="J412" si="21">SUM(J413:J414)</f>
        <v>831384</v>
      </c>
      <c r="K412" s="9">
        <f t="shared" si="16"/>
        <v>1447913</v>
      </c>
      <c r="L412" s="37">
        <f>H412-I412</f>
        <v>250703</v>
      </c>
    </row>
    <row r="413" spans="1:13" ht="25.5">
      <c r="A413" s="27"/>
      <c r="B413" s="27"/>
      <c r="C413" s="27"/>
      <c r="D413" s="26" t="s">
        <v>459</v>
      </c>
      <c r="E413" s="71" t="s">
        <v>176</v>
      </c>
      <c r="F413" s="27"/>
      <c r="G413" s="34"/>
      <c r="H413" s="34"/>
      <c r="I413" s="39">
        <v>500000</v>
      </c>
      <c r="J413" s="71">
        <v>500000</v>
      </c>
      <c r="K413" s="9">
        <f t="shared" si="16"/>
        <v>0</v>
      </c>
      <c r="L413" s="33"/>
    </row>
    <row r="414" spans="1:13" ht="38.25">
      <c r="A414" s="27"/>
      <c r="B414" s="27"/>
      <c r="C414" s="27"/>
      <c r="D414" s="26" t="s">
        <v>460</v>
      </c>
      <c r="E414" s="71" t="s">
        <v>371</v>
      </c>
      <c r="F414" s="27"/>
      <c r="G414" s="34"/>
      <c r="H414" s="34"/>
      <c r="I414" s="39">
        <v>1779297</v>
      </c>
      <c r="J414" s="71">
        <v>331384</v>
      </c>
      <c r="K414" s="9">
        <f t="shared" si="16"/>
        <v>1447913</v>
      </c>
      <c r="L414" s="33"/>
    </row>
    <row r="415" spans="1:13" ht="12.75">
      <c r="A415" s="27"/>
      <c r="B415" s="27"/>
      <c r="C415" s="27"/>
      <c r="D415" s="26"/>
      <c r="E415" s="71"/>
      <c r="F415" s="27"/>
      <c r="G415" s="34"/>
      <c r="H415" s="34"/>
      <c r="I415" s="39"/>
      <c r="J415" s="71"/>
      <c r="K415" s="9">
        <f t="shared" si="16"/>
        <v>0</v>
      </c>
      <c r="L415" s="33"/>
    </row>
    <row r="416" spans="1:13" ht="25.5">
      <c r="A416" s="27">
        <v>98</v>
      </c>
      <c r="B416" s="27">
        <v>2014</v>
      </c>
      <c r="C416" s="27">
        <v>2016</v>
      </c>
      <c r="D416" s="78"/>
      <c r="E416" s="78" t="s">
        <v>461</v>
      </c>
      <c r="F416" s="78" t="s">
        <v>462</v>
      </c>
      <c r="G416" s="80">
        <f>H416*15/100</f>
        <v>1432800.9</v>
      </c>
      <c r="H416" s="80">
        <v>9552006</v>
      </c>
      <c r="I416" s="80">
        <f>SUM(I417:I421)</f>
        <v>6428000</v>
      </c>
      <c r="J416" s="80">
        <f t="shared" ref="J416" si="22">SUM(J417:J421)</f>
        <v>5428000</v>
      </c>
      <c r="K416" s="9">
        <f t="shared" si="16"/>
        <v>1000000</v>
      </c>
      <c r="L416" s="37">
        <f>H416-I416</f>
        <v>3124006</v>
      </c>
    </row>
    <row r="417" spans="1:12" ht="25.5">
      <c r="A417" s="27"/>
      <c r="B417" s="27"/>
      <c r="C417" s="27"/>
      <c r="D417" s="78" t="s">
        <v>463</v>
      </c>
      <c r="E417" s="79" t="s">
        <v>176</v>
      </c>
      <c r="F417" s="78"/>
      <c r="G417" s="80"/>
      <c r="H417" s="80"/>
      <c r="I417" s="80">
        <v>500000</v>
      </c>
      <c r="J417" s="71">
        <v>500000</v>
      </c>
      <c r="K417" s="9">
        <f t="shared" si="16"/>
        <v>0</v>
      </c>
      <c r="L417" s="33"/>
    </row>
    <row r="418" spans="1:12" ht="25.5">
      <c r="A418" s="27"/>
      <c r="B418" s="27"/>
      <c r="C418" s="27"/>
      <c r="D418" s="78" t="s">
        <v>464</v>
      </c>
      <c r="E418" s="79" t="s">
        <v>177</v>
      </c>
      <c r="F418" s="78"/>
      <c r="G418" s="80"/>
      <c r="H418" s="80"/>
      <c r="I418" s="80">
        <v>1928000</v>
      </c>
      <c r="J418" s="71">
        <v>1928000</v>
      </c>
      <c r="K418" s="9">
        <f t="shared" si="16"/>
        <v>0</v>
      </c>
      <c r="L418" s="33"/>
    </row>
    <row r="419" spans="1:12" ht="25.5">
      <c r="A419" s="27"/>
      <c r="B419" s="27"/>
      <c r="C419" s="27"/>
      <c r="D419" s="78" t="s">
        <v>465</v>
      </c>
      <c r="E419" s="79" t="s">
        <v>178</v>
      </c>
      <c r="F419" s="78"/>
      <c r="G419" s="80"/>
      <c r="H419" s="80"/>
      <c r="I419" s="80">
        <v>2000000</v>
      </c>
      <c r="J419" s="71">
        <v>2000000</v>
      </c>
      <c r="K419" s="9">
        <f t="shared" si="16"/>
        <v>0</v>
      </c>
      <c r="L419" s="33"/>
    </row>
    <row r="420" spans="1:12" ht="38.25">
      <c r="A420" s="27"/>
      <c r="B420" s="27"/>
      <c r="C420" s="27"/>
      <c r="D420" s="78" t="s">
        <v>466</v>
      </c>
      <c r="E420" s="79" t="s">
        <v>187</v>
      </c>
      <c r="F420" s="78"/>
      <c r="G420" s="80"/>
      <c r="H420" s="80"/>
      <c r="I420" s="80">
        <v>1000000</v>
      </c>
      <c r="J420" s="71">
        <v>1000000</v>
      </c>
      <c r="K420" s="9">
        <f t="shared" si="16"/>
        <v>0</v>
      </c>
      <c r="L420" s="33"/>
    </row>
    <row r="421" spans="1:12" ht="25.5">
      <c r="A421" s="27"/>
      <c r="B421" s="27"/>
      <c r="C421" s="27"/>
      <c r="D421" s="78" t="s">
        <v>467</v>
      </c>
      <c r="E421" s="79" t="s">
        <v>236</v>
      </c>
      <c r="F421" s="78"/>
      <c r="G421" s="80"/>
      <c r="H421" s="80"/>
      <c r="I421" s="80">
        <v>1000000</v>
      </c>
      <c r="J421" s="71">
        <v>0</v>
      </c>
      <c r="K421" s="9">
        <f t="shared" si="16"/>
        <v>1000000</v>
      </c>
      <c r="L421" s="33"/>
    </row>
    <row r="422" spans="1:12" ht="12.75">
      <c r="A422" s="27"/>
      <c r="B422" s="27"/>
      <c r="C422" s="27"/>
      <c r="D422" s="26"/>
      <c r="E422" s="71"/>
      <c r="F422" s="27"/>
      <c r="G422" s="34"/>
      <c r="H422" s="34"/>
      <c r="I422" s="37"/>
      <c r="J422" s="71"/>
      <c r="K422" s="9">
        <f t="shared" si="16"/>
        <v>0</v>
      </c>
      <c r="L422" s="33"/>
    </row>
    <row r="423" spans="1:12" ht="25.5">
      <c r="A423" s="27">
        <v>99</v>
      </c>
      <c r="B423" s="286">
        <v>2014</v>
      </c>
      <c r="C423" s="286">
        <v>2016</v>
      </c>
      <c r="D423" s="148"/>
      <c r="E423" s="71" t="s">
        <v>468</v>
      </c>
      <c r="F423" s="27" t="s">
        <v>469</v>
      </c>
      <c r="G423" s="34">
        <f>H423*15/100</f>
        <v>164225.25</v>
      </c>
      <c r="H423" s="34">
        <v>1094835</v>
      </c>
      <c r="I423" s="221">
        <f>SUM(I424:I425)</f>
        <v>1090082</v>
      </c>
      <c r="J423" s="221">
        <f t="shared" ref="J423" si="23">SUM(J424:J425)</f>
        <v>674372.42</v>
      </c>
      <c r="K423" s="9">
        <f t="shared" si="16"/>
        <v>415709.57999999996</v>
      </c>
      <c r="L423" s="37">
        <f>H423-I423</f>
        <v>4753</v>
      </c>
    </row>
    <row r="424" spans="1:12" ht="25.5">
      <c r="A424" s="27"/>
      <c r="B424" s="27"/>
      <c r="C424" s="27"/>
      <c r="D424" s="26" t="s">
        <v>470</v>
      </c>
      <c r="E424" s="71" t="s">
        <v>176</v>
      </c>
      <c r="F424" s="27"/>
      <c r="G424" s="34"/>
      <c r="H424" s="34"/>
      <c r="I424" s="34">
        <v>500000</v>
      </c>
      <c r="J424" s="71">
        <v>500000</v>
      </c>
      <c r="K424" s="9">
        <f t="shared" si="16"/>
        <v>0</v>
      </c>
      <c r="L424" s="33"/>
    </row>
    <row r="425" spans="1:12" ht="38.25">
      <c r="A425" s="27"/>
      <c r="B425" s="27"/>
      <c r="C425" s="27"/>
      <c r="D425" s="26" t="s">
        <v>471</v>
      </c>
      <c r="E425" s="71" t="s">
        <v>177</v>
      </c>
      <c r="F425" s="27"/>
      <c r="G425" s="34"/>
      <c r="H425" s="34"/>
      <c r="I425" s="34">
        <v>590082</v>
      </c>
      <c r="J425" s="71">
        <v>174372.42</v>
      </c>
      <c r="K425" s="9">
        <f t="shared" si="16"/>
        <v>415709.57999999996</v>
      </c>
      <c r="L425" s="33"/>
    </row>
    <row r="426" spans="1:12" ht="12.75">
      <c r="A426" s="27"/>
      <c r="B426" s="27"/>
      <c r="C426" s="27"/>
      <c r="D426" s="26"/>
      <c r="E426" s="71"/>
      <c r="F426" s="27"/>
      <c r="G426" s="34"/>
      <c r="H426" s="34"/>
      <c r="I426" s="34"/>
      <c r="J426" s="71"/>
      <c r="K426" s="9">
        <f t="shared" si="16"/>
        <v>0</v>
      </c>
      <c r="L426" s="33"/>
    </row>
    <row r="427" spans="1:12" ht="38.25">
      <c r="A427" s="27">
        <v>100</v>
      </c>
      <c r="B427" s="27">
        <v>2014</v>
      </c>
      <c r="C427" s="27">
        <v>2016</v>
      </c>
      <c r="D427" s="134"/>
      <c r="E427" s="27" t="s">
        <v>472</v>
      </c>
      <c r="F427" s="27" t="s">
        <v>473</v>
      </c>
      <c r="G427" s="34">
        <f>H427*15/100</f>
        <v>430595.55</v>
      </c>
      <c r="H427" s="34">
        <v>2870637</v>
      </c>
      <c r="I427" s="221">
        <f>SUM(I428:I429)</f>
        <v>2506100</v>
      </c>
      <c r="J427" s="221">
        <f t="shared" ref="J427" si="24">SUM(J428:J429)</f>
        <v>2107433.79</v>
      </c>
      <c r="K427" s="9">
        <f t="shared" si="16"/>
        <v>398666.20999999996</v>
      </c>
      <c r="L427" s="37">
        <f>H427-I427</f>
        <v>364537</v>
      </c>
    </row>
    <row r="428" spans="1:12" ht="25.5">
      <c r="A428" s="27"/>
      <c r="B428" s="27"/>
      <c r="C428" s="27"/>
      <c r="D428" s="26" t="s">
        <v>474</v>
      </c>
      <c r="E428" s="71" t="s">
        <v>475</v>
      </c>
      <c r="F428" s="27"/>
      <c r="G428" s="34"/>
      <c r="H428" s="34"/>
      <c r="I428" s="34">
        <v>500000</v>
      </c>
      <c r="J428" s="71">
        <v>500000</v>
      </c>
      <c r="K428" s="9">
        <f t="shared" si="16"/>
        <v>0</v>
      </c>
      <c r="L428" s="33"/>
    </row>
    <row r="429" spans="1:12" ht="38.25">
      <c r="A429" s="27"/>
      <c r="B429" s="27"/>
      <c r="C429" s="27"/>
      <c r="D429" s="26" t="s">
        <v>476</v>
      </c>
      <c r="E429" s="71" t="s">
        <v>177</v>
      </c>
      <c r="F429" s="27"/>
      <c r="G429" s="34"/>
      <c r="H429" s="34"/>
      <c r="I429" s="34">
        <v>2006100</v>
      </c>
      <c r="J429" s="71">
        <v>1607433.79</v>
      </c>
      <c r="K429" s="9">
        <f t="shared" si="16"/>
        <v>398666.20999999996</v>
      </c>
      <c r="L429" s="33"/>
    </row>
    <row r="430" spans="1:12" ht="12.75">
      <c r="A430" s="27"/>
      <c r="B430" s="27"/>
      <c r="C430" s="27"/>
      <c r="D430" s="26"/>
      <c r="E430" s="71"/>
      <c r="F430" s="27"/>
      <c r="G430" s="34"/>
      <c r="H430" s="34"/>
      <c r="I430" s="34"/>
      <c r="J430" s="71"/>
      <c r="K430" s="9">
        <f t="shared" si="16"/>
        <v>0</v>
      </c>
      <c r="L430" s="33"/>
    </row>
    <row r="431" spans="1:12" ht="38.25">
      <c r="A431" s="27">
        <v>101</v>
      </c>
      <c r="B431" s="27">
        <v>2014</v>
      </c>
      <c r="C431" s="27">
        <v>2016</v>
      </c>
      <c r="D431" s="134"/>
      <c r="E431" s="27" t="s">
        <v>477</v>
      </c>
      <c r="F431" s="27" t="s">
        <v>478</v>
      </c>
      <c r="G431" s="34">
        <f>H431*15/100</f>
        <v>1799760</v>
      </c>
      <c r="H431" s="34">
        <v>11998400</v>
      </c>
      <c r="I431" s="221">
        <f>SUM(I432:I438)</f>
        <v>8000000</v>
      </c>
      <c r="J431" s="221">
        <f t="shared" ref="J431" si="25">SUM(J432:J438)</f>
        <v>6144500</v>
      </c>
      <c r="K431" s="9">
        <f t="shared" si="16"/>
        <v>1855500</v>
      </c>
      <c r="L431" s="37">
        <f>H431-I431</f>
        <v>3998400</v>
      </c>
    </row>
    <row r="432" spans="1:12" ht="25.5">
      <c r="A432" s="27"/>
      <c r="B432" s="27"/>
      <c r="C432" s="27"/>
      <c r="D432" s="26" t="s">
        <v>479</v>
      </c>
      <c r="E432" s="71" t="s">
        <v>176</v>
      </c>
      <c r="F432" s="27"/>
      <c r="G432" s="34"/>
      <c r="H432" s="34"/>
      <c r="I432" s="34">
        <v>1000000</v>
      </c>
      <c r="J432" s="27">
        <v>1000000</v>
      </c>
      <c r="K432" s="9">
        <f t="shared" si="16"/>
        <v>0</v>
      </c>
      <c r="L432" s="33"/>
    </row>
    <row r="433" spans="1:12" ht="25.5">
      <c r="A433" s="27"/>
      <c r="B433" s="27"/>
      <c r="C433" s="27"/>
      <c r="D433" s="26" t="s">
        <v>480</v>
      </c>
      <c r="E433" s="71" t="s">
        <v>177</v>
      </c>
      <c r="F433" s="27"/>
      <c r="G433" s="34"/>
      <c r="H433" s="34"/>
      <c r="I433" s="34">
        <v>500000</v>
      </c>
      <c r="J433" s="27">
        <v>500000</v>
      </c>
      <c r="K433" s="9">
        <f t="shared" si="16"/>
        <v>0</v>
      </c>
      <c r="L433" s="33"/>
    </row>
    <row r="434" spans="1:12" ht="25.5">
      <c r="A434" s="27"/>
      <c r="B434" s="27"/>
      <c r="C434" s="27"/>
      <c r="D434" s="26" t="s">
        <v>481</v>
      </c>
      <c r="E434" s="71" t="s">
        <v>178</v>
      </c>
      <c r="F434" s="27"/>
      <c r="G434" s="34"/>
      <c r="H434" s="34"/>
      <c r="I434" s="34">
        <v>1000000</v>
      </c>
      <c r="J434" s="27">
        <v>1000000</v>
      </c>
      <c r="K434" s="9">
        <f t="shared" si="16"/>
        <v>0</v>
      </c>
      <c r="L434" s="33"/>
    </row>
    <row r="435" spans="1:12" ht="25.5">
      <c r="A435" s="27"/>
      <c r="B435" s="27"/>
      <c r="C435" s="27"/>
      <c r="D435" s="26" t="s">
        <v>482</v>
      </c>
      <c r="E435" s="71" t="s">
        <v>187</v>
      </c>
      <c r="F435" s="27"/>
      <c r="G435" s="34"/>
      <c r="H435" s="34"/>
      <c r="I435" s="34">
        <v>1000000</v>
      </c>
      <c r="J435" s="27">
        <v>1000000</v>
      </c>
      <c r="K435" s="9">
        <f t="shared" si="16"/>
        <v>0</v>
      </c>
      <c r="L435" s="33"/>
    </row>
    <row r="436" spans="1:12" ht="25.5">
      <c r="A436" s="27"/>
      <c r="B436" s="27"/>
      <c r="C436" s="27"/>
      <c r="D436" s="26" t="s">
        <v>483</v>
      </c>
      <c r="E436" s="71" t="s">
        <v>236</v>
      </c>
      <c r="F436" s="27"/>
      <c r="G436" s="34"/>
      <c r="H436" s="34"/>
      <c r="I436" s="34">
        <v>1000000</v>
      </c>
      <c r="J436" s="27">
        <v>1000000</v>
      </c>
      <c r="K436" s="9">
        <f t="shared" si="16"/>
        <v>0</v>
      </c>
      <c r="L436" s="33"/>
    </row>
    <row r="437" spans="1:12" ht="38.25">
      <c r="A437" s="27"/>
      <c r="B437" s="27"/>
      <c r="C437" s="27"/>
      <c r="D437" s="26" t="s">
        <v>484</v>
      </c>
      <c r="E437" s="71" t="s">
        <v>245</v>
      </c>
      <c r="F437" s="27"/>
      <c r="G437" s="34"/>
      <c r="H437" s="34"/>
      <c r="I437" s="39">
        <v>1500000</v>
      </c>
      <c r="J437" s="27">
        <v>1444500</v>
      </c>
      <c r="K437" s="9">
        <f t="shared" si="16"/>
        <v>55500</v>
      </c>
      <c r="L437" s="33"/>
    </row>
    <row r="438" spans="1:12" ht="25.5">
      <c r="A438" s="27"/>
      <c r="B438" s="27"/>
      <c r="C438" s="27"/>
      <c r="D438" s="26" t="s">
        <v>485</v>
      </c>
      <c r="E438" s="71" t="s">
        <v>278</v>
      </c>
      <c r="F438" s="27"/>
      <c r="G438" s="34"/>
      <c r="H438" s="34"/>
      <c r="I438" s="39">
        <v>2000000</v>
      </c>
      <c r="J438" s="71">
        <v>200000</v>
      </c>
      <c r="K438" s="9">
        <f t="shared" si="16"/>
        <v>1800000</v>
      </c>
      <c r="L438" s="33"/>
    </row>
    <row r="439" spans="1:12" ht="12.75">
      <c r="A439" s="27"/>
      <c r="B439" s="27"/>
      <c r="C439" s="27"/>
      <c r="D439" s="26"/>
      <c r="E439" s="71"/>
      <c r="F439" s="27"/>
      <c r="G439" s="34"/>
      <c r="H439" s="34"/>
      <c r="I439" s="39"/>
      <c r="J439" s="71"/>
      <c r="K439" s="9">
        <f t="shared" si="16"/>
        <v>0</v>
      </c>
      <c r="L439" s="33"/>
    </row>
    <row r="440" spans="1:12" ht="25.5">
      <c r="A440" s="27">
        <v>102</v>
      </c>
      <c r="B440" s="27">
        <v>2016</v>
      </c>
      <c r="C440" s="27">
        <v>2016</v>
      </c>
      <c r="D440" s="134"/>
      <c r="E440" s="27" t="s">
        <v>486</v>
      </c>
      <c r="F440" s="27" t="s">
        <v>487</v>
      </c>
      <c r="G440" s="34">
        <f>H440*15/100</f>
        <v>1592001.9</v>
      </c>
      <c r="H440" s="34">
        <v>10613346</v>
      </c>
      <c r="I440" s="221">
        <f>SUM(I441:I443)</f>
        <v>2498203</v>
      </c>
      <c r="J440" s="221">
        <f t="shared" ref="J440" si="26">SUM(J441:J443)</f>
        <v>2306189</v>
      </c>
      <c r="K440" s="9">
        <f t="shared" si="16"/>
        <v>192014</v>
      </c>
      <c r="L440" s="37">
        <f>H440-I440</f>
        <v>8115143</v>
      </c>
    </row>
    <row r="441" spans="1:12" ht="12.75">
      <c r="A441" s="27"/>
      <c r="B441" s="27"/>
      <c r="C441" s="27"/>
      <c r="D441" s="26">
        <v>4354</v>
      </c>
      <c r="E441" s="71" t="s">
        <v>176</v>
      </c>
      <c r="F441" s="27"/>
      <c r="G441" s="34"/>
      <c r="H441" s="34"/>
      <c r="I441" s="37">
        <v>500000</v>
      </c>
      <c r="J441" s="71">
        <v>500000</v>
      </c>
      <c r="K441" s="9">
        <f t="shared" si="16"/>
        <v>0</v>
      </c>
      <c r="L441" s="33"/>
    </row>
    <row r="442" spans="1:12" ht="38.25">
      <c r="A442" s="27"/>
      <c r="B442" s="27"/>
      <c r="C442" s="27"/>
      <c r="D442" s="26" t="s">
        <v>488</v>
      </c>
      <c r="E442" s="71" t="s">
        <v>178</v>
      </c>
      <c r="F442" s="27"/>
      <c r="G442" s="34"/>
      <c r="H442" s="34"/>
      <c r="I442" s="37">
        <v>1000000</v>
      </c>
      <c r="J442" s="71">
        <v>929667</v>
      </c>
      <c r="K442" s="9">
        <f t="shared" si="16"/>
        <v>70333</v>
      </c>
      <c r="L442" s="33"/>
    </row>
    <row r="443" spans="1:12" ht="12.75">
      <c r="A443" s="27"/>
      <c r="B443" s="27"/>
      <c r="C443" s="27"/>
      <c r="D443" s="26">
        <v>4930</v>
      </c>
      <c r="E443" s="71" t="s">
        <v>177</v>
      </c>
      <c r="F443" s="27"/>
      <c r="G443" s="34"/>
      <c r="H443" s="34"/>
      <c r="I443" s="37">
        <v>998203</v>
      </c>
      <c r="J443" s="71">
        <v>876522</v>
      </c>
      <c r="K443" s="9">
        <f t="shared" si="16"/>
        <v>121681</v>
      </c>
      <c r="L443" s="33"/>
    </row>
    <row r="444" spans="1:12" ht="12.75">
      <c r="A444" s="27"/>
      <c r="B444" s="27"/>
      <c r="C444" s="27"/>
      <c r="D444" s="26"/>
      <c r="E444" s="71"/>
      <c r="F444" s="27"/>
      <c r="G444" s="34"/>
      <c r="H444" s="34"/>
      <c r="I444" s="37"/>
      <c r="J444" s="71"/>
      <c r="K444" s="9">
        <f t="shared" si="16"/>
        <v>0</v>
      </c>
      <c r="L444" s="33"/>
    </row>
    <row r="445" spans="1:12" ht="38.25">
      <c r="A445" s="27">
        <v>103</v>
      </c>
      <c r="B445" s="27">
        <v>2014</v>
      </c>
      <c r="C445" s="27">
        <v>2016</v>
      </c>
      <c r="D445" s="134"/>
      <c r="E445" s="27" t="s">
        <v>489</v>
      </c>
      <c r="F445" s="27" t="s">
        <v>490</v>
      </c>
      <c r="G445" s="34">
        <f>H445*15/100</f>
        <v>3501205.35</v>
      </c>
      <c r="H445" s="34">
        <v>23341369</v>
      </c>
      <c r="I445" s="221">
        <f>SUM(I446:I447)</f>
        <v>1500000</v>
      </c>
      <c r="J445" s="221">
        <f t="shared" ref="J445" si="27">SUM(J446:J447)</f>
        <v>425000</v>
      </c>
      <c r="K445" s="9">
        <f t="shared" si="16"/>
        <v>1075000</v>
      </c>
      <c r="L445" s="37">
        <f>H445-I445</f>
        <v>21841369</v>
      </c>
    </row>
    <row r="446" spans="1:12" ht="25.5">
      <c r="A446" s="27"/>
      <c r="B446" s="27"/>
      <c r="C446" s="27"/>
      <c r="D446" s="26" t="s">
        <v>491</v>
      </c>
      <c r="E446" s="71" t="s">
        <v>176</v>
      </c>
      <c r="F446" s="27"/>
      <c r="G446" s="34"/>
      <c r="H446" s="34"/>
      <c r="I446" s="37">
        <v>500000</v>
      </c>
      <c r="J446" s="71">
        <v>425000</v>
      </c>
      <c r="K446" s="9">
        <f t="shared" si="16"/>
        <v>75000</v>
      </c>
      <c r="L446" s="33"/>
    </row>
    <row r="447" spans="1:12" ht="38.25">
      <c r="A447" s="27"/>
      <c r="B447" s="27"/>
      <c r="C447" s="27"/>
      <c r="D447" s="26" t="s">
        <v>492</v>
      </c>
      <c r="E447" s="71" t="s">
        <v>177</v>
      </c>
      <c r="F447" s="27"/>
      <c r="G447" s="34"/>
      <c r="H447" s="34"/>
      <c r="I447" s="37">
        <v>1000000</v>
      </c>
      <c r="J447" s="71">
        <v>0</v>
      </c>
      <c r="K447" s="9">
        <f t="shared" si="16"/>
        <v>1000000</v>
      </c>
      <c r="L447" s="33"/>
    </row>
    <row r="448" spans="1:12" ht="12.75">
      <c r="A448" s="27"/>
      <c r="B448" s="27"/>
      <c r="C448" s="27"/>
      <c r="D448" s="26"/>
      <c r="E448" s="71"/>
      <c r="F448" s="27"/>
      <c r="G448" s="34"/>
      <c r="H448" s="34"/>
      <c r="I448" s="37"/>
      <c r="J448" s="71"/>
      <c r="K448" s="9">
        <f t="shared" si="16"/>
        <v>0</v>
      </c>
      <c r="L448" s="33"/>
    </row>
    <row r="449" spans="1:12" ht="25.5">
      <c r="A449" s="27">
        <v>104</v>
      </c>
      <c r="B449" s="27">
        <v>2014</v>
      </c>
      <c r="C449" s="27">
        <v>2016</v>
      </c>
      <c r="D449" s="78"/>
      <c r="E449" s="78" t="s">
        <v>493</v>
      </c>
      <c r="F449" s="78" t="s">
        <v>494</v>
      </c>
      <c r="G449" s="80">
        <f>H449*15/100</f>
        <v>1221450</v>
      </c>
      <c r="H449" s="80">
        <v>8143000</v>
      </c>
      <c r="I449" s="80">
        <f>SUM(I450:I454)</f>
        <v>5815000</v>
      </c>
      <c r="J449" s="80">
        <f t="shared" ref="J449" si="28">SUM(J450:J454)</f>
        <v>4939933.33</v>
      </c>
      <c r="K449" s="9">
        <f t="shared" si="16"/>
        <v>875066.66999999993</v>
      </c>
      <c r="L449" s="37">
        <f>H449-I449</f>
        <v>2328000</v>
      </c>
    </row>
    <row r="450" spans="1:12" ht="25.5">
      <c r="A450" s="27"/>
      <c r="B450" s="27"/>
      <c r="C450" s="27"/>
      <c r="D450" s="78" t="s">
        <v>495</v>
      </c>
      <c r="E450" s="79" t="s">
        <v>176</v>
      </c>
      <c r="F450" s="78"/>
      <c r="G450" s="80"/>
      <c r="H450" s="80"/>
      <c r="I450" s="80">
        <v>500000</v>
      </c>
      <c r="J450" s="71">
        <v>499994</v>
      </c>
      <c r="K450" s="9">
        <f t="shared" si="16"/>
        <v>6</v>
      </c>
      <c r="L450" s="33"/>
    </row>
    <row r="451" spans="1:12" ht="25.5">
      <c r="A451" s="27"/>
      <c r="B451" s="27"/>
      <c r="C451" s="27"/>
      <c r="D451" s="78" t="s">
        <v>496</v>
      </c>
      <c r="E451" s="79" t="s">
        <v>177</v>
      </c>
      <c r="F451" s="78"/>
      <c r="G451" s="80"/>
      <c r="H451" s="80"/>
      <c r="I451" s="80">
        <v>1000000</v>
      </c>
      <c r="J451" s="71">
        <v>1000000</v>
      </c>
      <c r="K451" s="9">
        <f t="shared" ref="K451:K514" si="29">I451-J451</f>
        <v>0</v>
      </c>
      <c r="L451" s="33"/>
    </row>
    <row r="452" spans="1:12" ht="25.5">
      <c r="A452" s="27"/>
      <c r="B452" s="27"/>
      <c r="C452" s="27"/>
      <c r="D452" s="78" t="s">
        <v>497</v>
      </c>
      <c r="E452" s="79" t="s">
        <v>178</v>
      </c>
      <c r="F452" s="78"/>
      <c r="G452" s="80"/>
      <c r="H452" s="80"/>
      <c r="I452" s="80">
        <v>1000000</v>
      </c>
      <c r="J452" s="71">
        <v>1000000</v>
      </c>
      <c r="K452" s="9">
        <f t="shared" si="29"/>
        <v>0</v>
      </c>
      <c r="L452" s="33"/>
    </row>
    <row r="453" spans="1:12" ht="38.25">
      <c r="A453" s="27"/>
      <c r="B453" s="27"/>
      <c r="C453" s="27"/>
      <c r="D453" s="78" t="s">
        <v>498</v>
      </c>
      <c r="E453" s="79" t="s">
        <v>187</v>
      </c>
      <c r="F453" s="78"/>
      <c r="G453" s="80"/>
      <c r="H453" s="80"/>
      <c r="I453" s="80">
        <v>1000000</v>
      </c>
      <c r="J453" s="71">
        <v>1000000</v>
      </c>
      <c r="K453" s="9">
        <f t="shared" si="29"/>
        <v>0</v>
      </c>
      <c r="L453" s="33"/>
    </row>
    <row r="454" spans="1:12" ht="25.5">
      <c r="A454" s="27"/>
      <c r="B454" s="27"/>
      <c r="C454" s="27"/>
      <c r="D454" s="78" t="s">
        <v>499</v>
      </c>
      <c r="E454" s="78" t="s">
        <v>236</v>
      </c>
      <c r="F454" s="78"/>
      <c r="G454" s="80"/>
      <c r="H454" s="80"/>
      <c r="I454" s="224">
        <v>2315000</v>
      </c>
      <c r="J454" s="27">
        <v>1439939.33</v>
      </c>
      <c r="K454" s="9">
        <f t="shared" si="29"/>
        <v>875060.66999999993</v>
      </c>
      <c r="L454" s="33"/>
    </row>
    <row r="455" spans="1:12" ht="12.75">
      <c r="A455" s="27"/>
      <c r="B455" s="27"/>
      <c r="C455" s="27"/>
      <c r="D455" s="78"/>
      <c r="E455" s="79"/>
      <c r="F455" s="78"/>
      <c r="G455" s="80"/>
      <c r="H455" s="80"/>
      <c r="I455" s="80"/>
      <c r="J455" s="71"/>
      <c r="K455" s="9">
        <f t="shared" si="29"/>
        <v>0</v>
      </c>
      <c r="L455" s="33"/>
    </row>
    <row r="456" spans="1:12" ht="25.5">
      <c r="A456" s="27">
        <v>105</v>
      </c>
      <c r="B456" s="27">
        <v>2014</v>
      </c>
      <c r="C456" s="27">
        <v>2016</v>
      </c>
      <c r="D456" s="148"/>
      <c r="E456" s="71" t="s">
        <v>500</v>
      </c>
      <c r="F456" s="27" t="s">
        <v>501</v>
      </c>
      <c r="G456" s="34">
        <f>H456*15/100</f>
        <v>1492626.3</v>
      </c>
      <c r="H456" s="34">
        <v>9950842</v>
      </c>
      <c r="I456" s="225">
        <f>SUM(I457:I460)</f>
        <v>5500000</v>
      </c>
      <c r="J456" s="225">
        <f t="shared" ref="J456" si="30">SUM(J457:J460)</f>
        <v>2552074.77</v>
      </c>
      <c r="K456" s="9">
        <f t="shared" si="29"/>
        <v>2947925.23</v>
      </c>
      <c r="L456" s="37">
        <f>H456-I456</f>
        <v>4450842</v>
      </c>
    </row>
    <row r="457" spans="1:12" ht="25.5">
      <c r="A457" s="27"/>
      <c r="B457" s="27"/>
      <c r="C457" s="27"/>
      <c r="D457" s="26" t="s">
        <v>502</v>
      </c>
      <c r="E457" s="71" t="s">
        <v>176</v>
      </c>
      <c r="F457" s="27"/>
      <c r="G457" s="34"/>
      <c r="H457" s="34"/>
      <c r="I457" s="37">
        <v>500000</v>
      </c>
      <c r="J457" s="71">
        <v>500000</v>
      </c>
      <c r="K457" s="9">
        <f t="shared" si="29"/>
        <v>0</v>
      </c>
      <c r="L457" s="33"/>
    </row>
    <row r="458" spans="1:12" ht="25.5">
      <c r="A458" s="27"/>
      <c r="B458" s="27"/>
      <c r="C458" s="27"/>
      <c r="D458" s="26" t="s">
        <v>503</v>
      </c>
      <c r="E458" s="71" t="s">
        <v>177</v>
      </c>
      <c r="F458" s="27"/>
      <c r="G458" s="34"/>
      <c r="H458" s="34"/>
      <c r="I458" s="37">
        <v>1000000</v>
      </c>
      <c r="J458" s="71">
        <v>847425</v>
      </c>
      <c r="K458" s="9">
        <f t="shared" si="29"/>
        <v>152575</v>
      </c>
      <c r="L458" s="33"/>
    </row>
    <row r="459" spans="1:12" ht="38.25">
      <c r="A459" s="27"/>
      <c r="B459" s="27"/>
      <c r="C459" s="27"/>
      <c r="D459" s="26" t="s">
        <v>504</v>
      </c>
      <c r="E459" s="71" t="s">
        <v>178</v>
      </c>
      <c r="F459" s="27"/>
      <c r="G459" s="34"/>
      <c r="H459" s="34"/>
      <c r="I459" s="37">
        <v>2000000</v>
      </c>
      <c r="J459" s="71">
        <v>1204649.77</v>
      </c>
      <c r="K459" s="9">
        <f t="shared" si="29"/>
        <v>795350.23</v>
      </c>
      <c r="L459" s="33"/>
    </row>
    <row r="460" spans="1:12" ht="25.5">
      <c r="A460" s="27"/>
      <c r="B460" s="27"/>
      <c r="C460" s="27"/>
      <c r="D460" s="26" t="s">
        <v>505</v>
      </c>
      <c r="E460" s="71" t="s">
        <v>187</v>
      </c>
      <c r="F460" s="27"/>
      <c r="G460" s="34"/>
      <c r="H460" s="34"/>
      <c r="I460" s="37">
        <v>2000000</v>
      </c>
      <c r="J460" s="71">
        <v>0</v>
      </c>
      <c r="K460" s="9">
        <f t="shared" si="29"/>
        <v>2000000</v>
      </c>
      <c r="L460" s="33"/>
    </row>
    <row r="461" spans="1:12" ht="12.75">
      <c r="A461" s="27"/>
      <c r="B461" s="27"/>
      <c r="C461" s="27"/>
      <c r="D461" s="26"/>
      <c r="E461" s="71"/>
      <c r="F461" s="27"/>
      <c r="G461" s="34"/>
      <c r="H461" s="34"/>
      <c r="I461" s="37"/>
      <c r="J461" s="71"/>
      <c r="K461" s="9">
        <f t="shared" si="29"/>
        <v>0</v>
      </c>
      <c r="L461" s="33"/>
    </row>
    <row r="462" spans="1:12" ht="25.5">
      <c r="A462" s="27">
        <v>106</v>
      </c>
      <c r="B462" s="27">
        <v>2015</v>
      </c>
      <c r="C462" s="27">
        <v>2016</v>
      </c>
      <c r="D462" s="148"/>
      <c r="E462" s="134" t="s">
        <v>506</v>
      </c>
      <c r="F462" s="134" t="s">
        <v>507</v>
      </c>
      <c r="G462" s="37">
        <f>H462*15/100</f>
        <v>4064853</v>
      </c>
      <c r="H462" s="37">
        <v>27099020</v>
      </c>
      <c r="I462" s="221">
        <f>SUM(I463:I466)</f>
        <v>8000000</v>
      </c>
      <c r="J462" s="221">
        <f t="shared" ref="J462" si="31">SUM(J463:J466)</f>
        <v>5917839.3700000001</v>
      </c>
      <c r="K462" s="9">
        <f t="shared" si="29"/>
        <v>2082160.63</v>
      </c>
      <c r="L462" s="37">
        <f>H462-I462</f>
        <v>19099020</v>
      </c>
    </row>
    <row r="463" spans="1:12" ht="25.5">
      <c r="A463" s="27"/>
      <c r="B463" s="27"/>
      <c r="C463" s="27"/>
      <c r="D463" s="26" t="s">
        <v>508</v>
      </c>
      <c r="E463" s="134" t="s">
        <v>176</v>
      </c>
      <c r="F463" s="134"/>
      <c r="G463" s="37"/>
      <c r="H463" s="37"/>
      <c r="I463" s="37">
        <v>2000000</v>
      </c>
      <c r="J463" s="132">
        <v>1970780.54</v>
      </c>
      <c r="K463" s="9">
        <f t="shared" si="29"/>
        <v>29219.459999999963</v>
      </c>
      <c r="L463" s="33"/>
    </row>
    <row r="464" spans="1:12" ht="25.5">
      <c r="A464" s="27"/>
      <c r="B464" s="27"/>
      <c r="C464" s="27"/>
      <c r="D464" s="26" t="s">
        <v>509</v>
      </c>
      <c r="E464" s="134" t="s">
        <v>177</v>
      </c>
      <c r="F464" s="134"/>
      <c r="G464" s="37"/>
      <c r="H464" s="37"/>
      <c r="I464" s="37">
        <v>2000000</v>
      </c>
      <c r="J464" s="132">
        <v>2000000</v>
      </c>
      <c r="K464" s="9">
        <f t="shared" si="29"/>
        <v>0</v>
      </c>
      <c r="L464" s="33"/>
    </row>
    <row r="465" spans="1:12" ht="38.25">
      <c r="A465" s="27"/>
      <c r="B465" s="27"/>
      <c r="C465" s="27"/>
      <c r="D465" s="26" t="s">
        <v>510</v>
      </c>
      <c r="E465" s="134" t="s">
        <v>178</v>
      </c>
      <c r="F465" s="134"/>
      <c r="G465" s="37"/>
      <c r="H465" s="37"/>
      <c r="I465" s="37">
        <v>2000000</v>
      </c>
      <c r="J465" s="132">
        <v>1947058.83</v>
      </c>
      <c r="K465" s="9">
        <f t="shared" si="29"/>
        <v>52941.169999999925</v>
      </c>
      <c r="L465" s="33"/>
    </row>
    <row r="466" spans="1:12" ht="25.5">
      <c r="A466" s="27"/>
      <c r="B466" s="27"/>
      <c r="C466" s="27"/>
      <c r="D466" s="26" t="s">
        <v>511</v>
      </c>
      <c r="E466" s="134" t="s">
        <v>187</v>
      </c>
      <c r="F466" s="134"/>
      <c r="G466" s="37"/>
      <c r="H466" s="37"/>
      <c r="I466" s="37">
        <v>2000000</v>
      </c>
      <c r="J466" s="132">
        <v>0</v>
      </c>
      <c r="K466" s="9">
        <f t="shared" si="29"/>
        <v>2000000</v>
      </c>
      <c r="L466" s="33"/>
    </row>
    <row r="467" spans="1:12" ht="12.75">
      <c r="A467" s="27"/>
      <c r="B467" s="27"/>
      <c r="C467" s="27"/>
      <c r="D467" s="26"/>
      <c r="E467" s="134"/>
      <c r="F467" s="134"/>
      <c r="G467" s="37"/>
      <c r="H467" s="37"/>
      <c r="I467" s="37"/>
      <c r="J467" s="132"/>
      <c r="K467" s="9">
        <f t="shared" si="29"/>
        <v>0</v>
      </c>
      <c r="L467" s="33"/>
    </row>
    <row r="468" spans="1:12" ht="25.5">
      <c r="A468" s="134">
        <v>107</v>
      </c>
      <c r="B468" s="27">
        <v>2015</v>
      </c>
      <c r="C468" s="27">
        <v>2016</v>
      </c>
      <c r="D468" s="148"/>
      <c r="E468" s="134" t="s">
        <v>512</v>
      </c>
      <c r="F468" s="134" t="s">
        <v>513</v>
      </c>
      <c r="G468" s="37">
        <f>H468*15/100</f>
        <v>6479912.4000000004</v>
      </c>
      <c r="H468" s="37">
        <v>43199416</v>
      </c>
      <c r="I468" s="221">
        <f>SUM(I469:I471)</f>
        <v>4000000</v>
      </c>
      <c r="J468" s="221">
        <f t="shared" ref="J468" si="32">SUM(J469:J471)</f>
        <v>3514324.25</v>
      </c>
      <c r="K468" s="9">
        <f t="shared" si="29"/>
        <v>485675.75</v>
      </c>
      <c r="L468" s="37">
        <f>H468-I468</f>
        <v>39199416</v>
      </c>
    </row>
    <row r="469" spans="1:12" ht="25.5">
      <c r="A469" s="134"/>
      <c r="B469" s="134"/>
      <c r="C469" s="134"/>
      <c r="D469" s="26" t="s">
        <v>514</v>
      </c>
      <c r="E469" s="132" t="s">
        <v>176</v>
      </c>
      <c r="F469" s="134"/>
      <c r="G469" s="37"/>
      <c r="H469" s="37"/>
      <c r="I469" s="37">
        <v>1000000</v>
      </c>
      <c r="J469" s="132">
        <v>1000000</v>
      </c>
      <c r="K469" s="9">
        <f t="shared" si="29"/>
        <v>0</v>
      </c>
      <c r="L469" s="33"/>
    </row>
    <row r="470" spans="1:12" ht="38.25">
      <c r="A470" s="134"/>
      <c r="B470" s="134"/>
      <c r="C470" s="134"/>
      <c r="D470" s="26" t="s">
        <v>515</v>
      </c>
      <c r="E470" s="132" t="s">
        <v>177</v>
      </c>
      <c r="F470" s="134"/>
      <c r="G470" s="37"/>
      <c r="H470" s="37"/>
      <c r="I470" s="37">
        <v>1000000</v>
      </c>
      <c r="J470" s="132">
        <v>1000000</v>
      </c>
      <c r="K470" s="9">
        <f t="shared" si="29"/>
        <v>0</v>
      </c>
      <c r="L470" s="33"/>
    </row>
    <row r="471" spans="1:12" ht="25.5">
      <c r="A471" s="134"/>
      <c r="B471" s="134"/>
      <c r="C471" s="134"/>
      <c r="D471" s="26" t="s">
        <v>516</v>
      </c>
      <c r="E471" s="132" t="s">
        <v>178</v>
      </c>
      <c r="F471" s="134"/>
      <c r="G471" s="37"/>
      <c r="H471" s="37"/>
      <c r="I471" s="37">
        <v>2000000</v>
      </c>
      <c r="J471" s="132">
        <v>1514324.25</v>
      </c>
      <c r="K471" s="9">
        <f t="shared" si="29"/>
        <v>485675.75</v>
      </c>
      <c r="L471" s="33"/>
    </row>
    <row r="472" spans="1:12" ht="12.75">
      <c r="A472" s="134"/>
      <c r="B472" s="134"/>
      <c r="C472" s="134"/>
      <c r="D472" s="26"/>
      <c r="E472" s="132"/>
      <c r="F472" s="134"/>
      <c r="G472" s="37"/>
      <c r="H472" s="37"/>
      <c r="I472" s="37"/>
      <c r="J472" s="132"/>
      <c r="K472" s="9">
        <f t="shared" si="29"/>
        <v>0</v>
      </c>
      <c r="L472" s="33"/>
    </row>
    <row r="473" spans="1:12" ht="38.25">
      <c r="A473" s="134">
        <v>108</v>
      </c>
      <c r="B473" s="134">
        <v>2014</v>
      </c>
      <c r="C473" s="134">
        <v>2016</v>
      </c>
      <c r="D473" s="134"/>
      <c r="E473" s="27" t="s">
        <v>517</v>
      </c>
      <c r="F473" s="27" t="s">
        <v>518</v>
      </c>
      <c r="G473" s="34">
        <f>H473*15/100</f>
        <v>606113.69999999995</v>
      </c>
      <c r="H473" s="34">
        <v>4040758</v>
      </c>
      <c r="I473" s="221">
        <f>SUM(I474:I475)</f>
        <v>2000000</v>
      </c>
      <c r="J473" s="221">
        <f t="shared" ref="J473" si="33">SUM(J474:J475)</f>
        <v>2000000</v>
      </c>
      <c r="K473" s="9">
        <f t="shared" si="29"/>
        <v>0</v>
      </c>
      <c r="L473" s="37">
        <f>H473-I473</f>
        <v>2040758</v>
      </c>
    </row>
    <row r="474" spans="1:12" ht="25.5">
      <c r="A474" s="134"/>
      <c r="B474" s="134"/>
      <c r="C474" s="134"/>
      <c r="D474" s="26" t="s">
        <v>519</v>
      </c>
      <c r="E474" s="71" t="s">
        <v>176</v>
      </c>
      <c r="F474" s="27"/>
      <c r="G474" s="34"/>
      <c r="H474" s="34"/>
      <c r="I474" s="37">
        <v>1000000</v>
      </c>
      <c r="J474" s="71">
        <v>1000000</v>
      </c>
      <c r="K474" s="9">
        <f t="shared" si="29"/>
        <v>0</v>
      </c>
      <c r="L474" s="33"/>
    </row>
    <row r="475" spans="1:12" ht="38.25">
      <c r="A475" s="134"/>
      <c r="B475" s="134"/>
      <c r="C475" s="134"/>
      <c r="D475" s="26" t="s">
        <v>520</v>
      </c>
      <c r="E475" s="71" t="s">
        <v>177</v>
      </c>
      <c r="F475" s="27"/>
      <c r="G475" s="34"/>
      <c r="H475" s="34"/>
      <c r="I475" s="37">
        <v>1000000</v>
      </c>
      <c r="J475" s="71">
        <v>1000000</v>
      </c>
      <c r="K475" s="9">
        <f t="shared" si="29"/>
        <v>0</v>
      </c>
      <c r="L475" s="33"/>
    </row>
    <row r="476" spans="1:12" ht="12.75">
      <c r="A476" s="134"/>
      <c r="B476" s="134"/>
      <c r="C476" s="134"/>
      <c r="D476" s="26"/>
      <c r="E476" s="71"/>
      <c r="F476" s="27"/>
      <c r="G476" s="34"/>
      <c r="H476" s="34"/>
      <c r="I476" s="37"/>
      <c r="J476" s="71"/>
      <c r="K476" s="9">
        <f t="shared" si="29"/>
        <v>0</v>
      </c>
      <c r="L476" s="33"/>
    </row>
    <row r="477" spans="1:12" ht="25.5">
      <c r="A477" s="134">
        <v>109</v>
      </c>
      <c r="B477" s="27">
        <v>2015</v>
      </c>
      <c r="C477" s="27">
        <v>2016</v>
      </c>
      <c r="D477" s="148"/>
      <c r="E477" s="134" t="s">
        <v>521</v>
      </c>
      <c r="F477" s="134" t="s">
        <v>522</v>
      </c>
      <c r="G477" s="39">
        <f>H477*15/100</f>
        <v>1347283.35</v>
      </c>
      <c r="H477" s="39">
        <v>8981889</v>
      </c>
      <c r="I477" s="221">
        <f>SUM(I478:I479)</f>
        <v>2500000</v>
      </c>
      <c r="J477" s="221">
        <f t="shared" ref="J477" si="34">SUM(J478:J479)</f>
        <v>2500000</v>
      </c>
      <c r="K477" s="9">
        <f t="shared" si="29"/>
        <v>0</v>
      </c>
      <c r="L477" s="37">
        <f>H477-I477</f>
        <v>6481889</v>
      </c>
    </row>
    <row r="478" spans="1:12" ht="25.5">
      <c r="A478" s="134"/>
      <c r="B478" s="134"/>
      <c r="C478" s="134"/>
      <c r="D478" s="26" t="s">
        <v>523</v>
      </c>
      <c r="E478" s="132" t="s">
        <v>176</v>
      </c>
      <c r="F478" s="134"/>
      <c r="G478" s="39"/>
      <c r="H478" s="39"/>
      <c r="I478" s="37">
        <v>500000</v>
      </c>
      <c r="J478" s="132">
        <v>500000</v>
      </c>
      <c r="K478" s="9">
        <f t="shared" si="29"/>
        <v>0</v>
      </c>
      <c r="L478" s="33"/>
    </row>
    <row r="479" spans="1:12" ht="38.25">
      <c r="A479" s="134"/>
      <c r="B479" s="134"/>
      <c r="C479" s="134"/>
      <c r="D479" s="26" t="s">
        <v>524</v>
      </c>
      <c r="E479" s="132" t="s">
        <v>177</v>
      </c>
      <c r="F479" s="134"/>
      <c r="G479" s="39"/>
      <c r="H479" s="39"/>
      <c r="I479" s="37">
        <v>2000000</v>
      </c>
      <c r="J479" s="132">
        <v>2000000</v>
      </c>
      <c r="K479" s="9">
        <f t="shared" si="29"/>
        <v>0</v>
      </c>
      <c r="L479" s="33"/>
    </row>
    <row r="480" spans="1:12" ht="12.75">
      <c r="A480" s="134"/>
      <c r="B480" s="134"/>
      <c r="C480" s="134"/>
      <c r="D480" s="26"/>
      <c r="E480" s="132"/>
      <c r="F480" s="134"/>
      <c r="G480" s="39"/>
      <c r="H480" s="39"/>
      <c r="I480" s="37"/>
      <c r="J480" s="132"/>
      <c r="K480" s="9">
        <f t="shared" si="29"/>
        <v>0</v>
      </c>
      <c r="L480" s="33"/>
    </row>
    <row r="481" spans="1:12" ht="25.5">
      <c r="A481" s="134">
        <v>110</v>
      </c>
      <c r="B481" s="27">
        <v>2015</v>
      </c>
      <c r="C481" s="27">
        <v>2016</v>
      </c>
      <c r="D481" s="134"/>
      <c r="E481" s="27" t="s">
        <v>525</v>
      </c>
      <c r="F481" s="27" t="s">
        <v>526</v>
      </c>
      <c r="G481" s="34">
        <f>H481*15/100</f>
        <v>1829868.75</v>
      </c>
      <c r="H481" s="34">
        <v>12199125</v>
      </c>
      <c r="I481" s="221">
        <f>SUM(I482:I484)</f>
        <v>5242926</v>
      </c>
      <c r="J481" s="221">
        <f t="shared" ref="J481" si="35">SUM(J482:J484)</f>
        <v>5018273.71</v>
      </c>
      <c r="K481" s="9">
        <f t="shared" si="29"/>
        <v>224652.29000000004</v>
      </c>
      <c r="L481" s="37">
        <f>H481-I481</f>
        <v>6956199</v>
      </c>
    </row>
    <row r="482" spans="1:12" ht="25.5">
      <c r="A482" s="134"/>
      <c r="B482" s="134"/>
      <c r="C482" s="134"/>
      <c r="D482" s="26" t="s">
        <v>527</v>
      </c>
      <c r="E482" s="71" t="s">
        <v>176</v>
      </c>
      <c r="F482" s="27"/>
      <c r="G482" s="34"/>
      <c r="H482" s="34"/>
      <c r="I482" s="37">
        <v>2000000</v>
      </c>
      <c r="J482" s="71">
        <v>1999640.31</v>
      </c>
      <c r="K482" s="9">
        <f t="shared" si="29"/>
        <v>359.68999999994412</v>
      </c>
      <c r="L482" s="33"/>
    </row>
    <row r="483" spans="1:12" ht="38.25">
      <c r="A483" s="134"/>
      <c r="B483" s="134"/>
      <c r="C483" s="134"/>
      <c r="D483" s="26" t="s">
        <v>528</v>
      </c>
      <c r="E483" s="71" t="s">
        <v>177</v>
      </c>
      <c r="F483" s="27"/>
      <c r="G483" s="34"/>
      <c r="H483" s="34"/>
      <c r="I483" s="37">
        <v>1000000</v>
      </c>
      <c r="J483" s="71">
        <v>1000000</v>
      </c>
      <c r="K483" s="9">
        <f t="shared" si="29"/>
        <v>0</v>
      </c>
      <c r="L483" s="33"/>
    </row>
    <row r="484" spans="1:12" ht="25.5">
      <c r="A484" s="134"/>
      <c r="B484" s="134"/>
      <c r="C484" s="134"/>
      <c r="D484" s="26" t="s">
        <v>529</v>
      </c>
      <c r="E484" s="71" t="s">
        <v>178</v>
      </c>
      <c r="F484" s="27"/>
      <c r="G484" s="34"/>
      <c r="H484" s="34"/>
      <c r="I484" s="37">
        <v>2242926</v>
      </c>
      <c r="J484" s="71">
        <v>2018633.4</v>
      </c>
      <c r="K484" s="9">
        <f t="shared" si="29"/>
        <v>224292.60000000009</v>
      </c>
      <c r="L484" s="33"/>
    </row>
    <row r="485" spans="1:12" ht="12.75">
      <c r="A485" s="134"/>
      <c r="B485" s="134"/>
      <c r="C485" s="134"/>
      <c r="D485" s="26"/>
      <c r="E485" s="71"/>
      <c r="F485" s="27"/>
      <c r="G485" s="34"/>
      <c r="H485" s="34"/>
      <c r="I485" s="37"/>
      <c r="J485" s="71"/>
      <c r="K485" s="9">
        <f t="shared" si="29"/>
        <v>0</v>
      </c>
      <c r="L485" s="33"/>
    </row>
    <row r="486" spans="1:12" ht="25.5">
      <c r="A486" s="134">
        <v>111</v>
      </c>
      <c r="B486" s="134">
        <v>2013</v>
      </c>
      <c r="C486" s="134">
        <v>2016</v>
      </c>
      <c r="D486" s="134"/>
      <c r="E486" s="27" t="s">
        <v>530</v>
      </c>
      <c r="F486" s="27" t="s">
        <v>531</v>
      </c>
      <c r="G486" s="34">
        <f>H486*15/100</f>
        <v>1030498.65</v>
      </c>
      <c r="H486" s="34">
        <v>6869991</v>
      </c>
      <c r="I486" s="221">
        <f>SUM(I487:I491)</f>
        <v>4500000</v>
      </c>
      <c r="J486" s="221">
        <f t="shared" ref="J486" si="36">SUM(J487:J491)</f>
        <v>3100508.48</v>
      </c>
      <c r="K486" s="9">
        <f t="shared" si="29"/>
        <v>1399491.52</v>
      </c>
      <c r="L486" s="37">
        <f>H486-I486</f>
        <v>2369991</v>
      </c>
    </row>
    <row r="487" spans="1:12" ht="25.5">
      <c r="A487" s="134"/>
      <c r="B487" s="134"/>
      <c r="C487" s="134"/>
      <c r="D487" s="26" t="s">
        <v>532</v>
      </c>
      <c r="E487" s="71" t="s">
        <v>176</v>
      </c>
      <c r="F487" s="27"/>
      <c r="G487" s="34"/>
      <c r="H487" s="34"/>
      <c r="I487" s="37">
        <v>500000</v>
      </c>
      <c r="J487" s="71">
        <v>500000</v>
      </c>
      <c r="K487" s="9">
        <f t="shared" si="29"/>
        <v>0</v>
      </c>
      <c r="L487" s="33"/>
    </row>
    <row r="488" spans="1:12" ht="25.5">
      <c r="A488" s="134"/>
      <c r="B488" s="134"/>
      <c r="C488" s="134"/>
      <c r="D488" s="26" t="s">
        <v>533</v>
      </c>
      <c r="E488" s="71" t="s">
        <v>177</v>
      </c>
      <c r="F488" s="27"/>
      <c r="G488" s="34"/>
      <c r="H488" s="34"/>
      <c r="I488" s="37">
        <v>1000000</v>
      </c>
      <c r="J488" s="71">
        <v>926989.06</v>
      </c>
      <c r="K488" s="9">
        <f t="shared" si="29"/>
        <v>73010.939999999944</v>
      </c>
      <c r="L488" s="33"/>
    </row>
    <row r="489" spans="1:12" ht="25.5">
      <c r="A489" s="134"/>
      <c r="B489" s="134"/>
      <c r="C489" s="134"/>
      <c r="D489" s="26" t="s">
        <v>534</v>
      </c>
      <c r="E489" s="71" t="s">
        <v>178</v>
      </c>
      <c r="F489" s="27"/>
      <c r="G489" s="34"/>
      <c r="H489" s="34"/>
      <c r="I489" s="37">
        <v>1000000</v>
      </c>
      <c r="J489" s="71">
        <v>849990</v>
      </c>
      <c r="K489" s="9">
        <f t="shared" si="29"/>
        <v>150010</v>
      </c>
      <c r="L489" s="33"/>
    </row>
    <row r="490" spans="1:12" ht="38.25">
      <c r="A490" s="134"/>
      <c r="B490" s="134"/>
      <c r="C490" s="134"/>
      <c r="D490" s="26" t="s">
        <v>535</v>
      </c>
      <c r="E490" s="71" t="s">
        <v>187</v>
      </c>
      <c r="F490" s="27"/>
      <c r="G490" s="34"/>
      <c r="H490" s="34"/>
      <c r="I490" s="37">
        <v>1000000</v>
      </c>
      <c r="J490" s="71">
        <v>823529.42</v>
      </c>
      <c r="K490" s="9">
        <f t="shared" si="29"/>
        <v>176470.57999999996</v>
      </c>
      <c r="L490" s="33"/>
    </row>
    <row r="491" spans="1:12" ht="25.5">
      <c r="A491" s="134"/>
      <c r="B491" s="134"/>
      <c r="C491" s="134"/>
      <c r="D491" s="26" t="s">
        <v>536</v>
      </c>
      <c r="E491" s="71" t="s">
        <v>236</v>
      </c>
      <c r="F491" s="27"/>
      <c r="G491" s="34"/>
      <c r="H491" s="34"/>
      <c r="I491" s="37">
        <v>1000000</v>
      </c>
      <c r="J491" s="71">
        <v>0</v>
      </c>
      <c r="K491" s="9">
        <f t="shared" si="29"/>
        <v>1000000</v>
      </c>
      <c r="L491" s="33"/>
    </row>
    <row r="492" spans="1:12" ht="12.75">
      <c r="A492" s="134"/>
      <c r="B492" s="134"/>
      <c r="C492" s="134"/>
      <c r="D492" s="26"/>
      <c r="E492" s="71"/>
      <c r="F492" s="27"/>
      <c r="G492" s="34"/>
      <c r="H492" s="34"/>
      <c r="I492" s="37"/>
      <c r="J492" s="71"/>
      <c r="K492" s="9">
        <f t="shared" si="29"/>
        <v>0</v>
      </c>
      <c r="L492" s="33"/>
    </row>
    <row r="493" spans="1:12" ht="25.5">
      <c r="A493" s="134">
        <v>112</v>
      </c>
      <c r="B493" s="134">
        <v>2014</v>
      </c>
      <c r="C493" s="134">
        <v>2016</v>
      </c>
      <c r="D493" s="134"/>
      <c r="E493" s="27" t="s">
        <v>537</v>
      </c>
      <c r="F493" s="27" t="s">
        <v>538</v>
      </c>
      <c r="G493" s="34">
        <f>H493*15/100</f>
        <v>523779.3</v>
      </c>
      <c r="H493" s="34">
        <v>3491862</v>
      </c>
      <c r="I493" s="221">
        <f>SUM(I494:I496)</f>
        <v>3027293</v>
      </c>
      <c r="J493" s="221">
        <f t="shared" ref="J493" si="37">SUM(J494:J496)</f>
        <v>3027293</v>
      </c>
      <c r="K493" s="9">
        <f t="shared" si="29"/>
        <v>0</v>
      </c>
      <c r="L493" s="37">
        <f>H493-I493</f>
        <v>464569</v>
      </c>
    </row>
    <row r="494" spans="1:12" ht="25.5">
      <c r="A494" s="134"/>
      <c r="B494" s="134"/>
      <c r="C494" s="134"/>
      <c r="D494" s="26" t="s">
        <v>539</v>
      </c>
      <c r="E494" s="71" t="s">
        <v>176</v>
      </c>
      <c r="F494" s="27"/>
      <c r="G494" s="34"/>
      <c r="H494" s="34"/>
      <c r="I494" s="34">
        <v>1000000</v>
      </c>
      <c r="J494" s="71">
        <v>1000000</v>
      </c>
      <c r="K494" s="9">
        <f t="shared" si="29"/>
        <v>0</v>
      </c>
      <c r="L494" s="33"/>
    </row>
    <row r="495" spans="1:12" ht="25.5">
      <c r="A495" s="134"/>
      <c r="B495" s="134"/>
      <c r="C495" s="134"/>
      <c r="D495" s="26" t="s">
        <v>540</v>
      </c>
      <c r="E495" s="71" t="s">
        <v>177</v>
      </c>
      <c r="F495" s="27"/>
      <c r="G495" s="34"/>
      <c r="H495" s="34"/>
      <c r="I495" s="34">
        <v>1000000</v>
      </c>
      <c r="J495" s="71">
        <v>1000000</v>
      </c>
      <c r="K495" s="9">
        <f t="shared" si="29"/>
        <v>0</v>
      </c>
      <c r="L495" s="33"/>
    </row>
    <row r="496" spans="1:12" ht="38.25">
      <c r="A496" s="134"/>
      <c r="B496" s="134"/>
      <c r="C496" s="134"/>
      <c r="D496" s="26" t="s">
        <v>541</v>
      </c>
      <c r="E496" s="71" t="s">
        <v>178</v>
      </c>
      <c r="F496" s="27"/>
      <c r="G496" s="34"/>
      <c r="H496" s="34"/>
      <c r="I496" s="34">
        <v>1027293</v>
      </c>
      <c r="J496" s="71">
        <v>1027293</v>
      </c>
      <c r="K496" s="9">
        <f t="shared" si="29"/>
        <v>0</v>
      </c>
      <c r="L496" s="33"/>
    </row>
    <row r="497" spans="1:13" ht="12.75">
      <c r="A497" s="134"/>
      <c r="B497" s="134"/>
      <c r="C497" s="134"/>
      <c r="D497" s="26"/>
      <c r="E497" s="71"/>
      <c r="F497" s="27"/>
      <c r="G497" s="34"/>
      <c r="H497" s="34"/>
      <c r="I497" s="34"/>
      <c r="J497" s="71"/>
      <c r="K497" s="9">
        <f t="shared" si="29"/>
        <v>0</v>
      </c>
      <c r="L497" s="33"/>
    </row>
    <row r="498" spans="1:13" ht="25.5">
      <c r="A498" s="134">
        <v>113</v>
      </c>
      <c r="B498" s="134">
        <v>2012</v>
      </c>
      <c r="C498" s="134">
        <v>2016</v>
      </c>
      <c r="D498" s="134"/>
      <c r="E498" s="27" t="s">
        <v>542</v>
      </c>
      <c r="F498" s="81" t="s">
        <v>538</v>
      </c>
      <c r="G498" s="34">
        <f>H498*15/100</f>
        <v>635775</v>
      </c>
      <c r="H498" s="34">
        <v>4238500</v>
      </c>
      <c r="I498" s="221">
        <f>SUM(I499:I503)</f>
        <v>4022900</v>
      </c>
      <c r="J498" s="221">
        <f t="shared" ref="J498" si="38">SUM(J499:J503)</f>
        <v>3106563.49</v>
      </c>
      <c r="K498" s="9">
        <f t="shared" si="29"/>
        <v>916336.50999999978</v>
      </c>
      <c r="L498" s="37">
        <f>H498-I498</f>
        <v>215600</v>
      </c>
    </row>
    <row r="499" spans="1:13" ht="25.5">
      <c r="A499" s="134"/>
      <c r="B499" s="134"/>
      <c r="C499" s="134"/>
      <c r="D499" s="26" t="s">
        <v>543</v>
      </c>
      <c r="E499" s="71" t="s">
        <v>176</v>
      </c>
      <c r="F499" s="81"/>
      <c r="G499" s="34"/>
      <c r="H499" s="34"/>
      <c r="I499" s="34">
        <v>1000000</v>
      </c>
      <c r="J499" s="71">
        <v>824273.49</v>
      </c>
      <c r="K499" s="9">
        <f t="shared" si="29"/>
        <v>175726.51</v>
      </c>
      <c r="L499" s="33"/>
    </row>
    <row r="500" spans="1:13" ht="25.5">
      <c r="A500" s="134"/>
      <c r="B500" s="134"/>
      <c r="C500" s="134"/>
      <c r="D500" s="26" t="s">
        <v>544</v>
      </c>
      <c r="E500" s="71" t="s">
        <v>177</v>
      </c>
      <c r="F500" s="81"/>
      <c r="G500" s="34"/>
      <c r="H500" s="34"/>
      <c r="I500" s="34">
        <v>1000000</v>
      </c>
      <c r="J500" s="71">
        <v>1000000</v>
      </c>
      <c r="K500" s="9">
        <f t="shared" si="29"/>
        <v>0</v>
      </c>
      <c r="L500" s="33"/>
    </row>
    <row r="501" spans="1:13" ht="25.5">
      <c r="A501" s="134"/>
      <c r="B501" s="134"/>
      <c r="C501" s="134"/>
      <c r="D501" s="26" t="s">
        <v>545</v>
      </c>
      <c r="E501" s="71" t="s">
        <v>178</v>
      </c>
      <c r="F501" s="81"/>
      <c r="G501" s="34"/>
      <c r="H501" s="34"/>
      <c r="I501" s="34">
        <v>500000</v>
      </c>
      <c r="J501" s="71">
        <v>500000</v>
      </c>
      <c r="K501" s="9">
        <f t="shared" si="29"/>
        <v>0</v>
      </c>
      <c r="L501" s="33"/>
    </row>
    <row r="502" spans="1:13" ht="25.5">
      <c r="A502" s="134"/>
      <c r="B502" s="134"/>
      <c r="C502" s="134"/>
      <c r="D502" s="26" t="s">
        <v>546</v>
      </c>
      <c r="E502" s="71" t="s">
        <v>187</v>
      </c>
      <c r="F502" s="81"/>
      <c r="G502" s="34"/>
      <c r="H502" s="34"/>
      <c r="I502" s="34">
        <v>700000</v>
      </c>
      <c r="J502" s="71">
        <v>700000</v>
      </c>
      <c r="K502" s="9">
        <f t="shared" si="29"/>
        <v>0</v>
      </c>
      <c r="L502" s="33"/>
    </row>
    <row r="503" spans="1:13" ht="38.25">
      <c r="A503" s="134"/>
      <c r="B503" s="134"/>
      <c r="C503" s="134"/>
      <c r="D503" s="26" t="s">
        <v>547</v>
      </c>
      <c r="E503" s="71" t="s">
        <v>236</v>
      </c>
      <c r="F503" s="81"/>
      <c r="G503" s="34"/>
      <c r="H503" s="34"/>
      <c r="I503" s="34">
        <v>822900</v>
      </c>
      <c r="J503" s="71">
        <v>82290</v>
      </c>
      <c r="K503" s="9">
        <f t="shared" si="29"/>
        <v>740610</v>
      </c>
      <c r="L503" s="33"/>
    </row>
    <row r="504" spans="1:13" ht="12.75">
      <c r="A504" s="134"/>
      <c r="B504" s="134"/>
      <c r="C504" s="134"/>
      <c r="D504" s="26"/>
      <c r="E504" s="71"/>
      <c r="F504" s="81"/>
      <c r="G504" s="34"/>
      <c r="H504" s="34"/>
      <c r="I504" s="34"/>
      <c r="J504" s="71"/>
      <c r="K504" s="9">
        <f t="shared" si="29"/>
        <v>0</v>
      </c>
      <c r="L504" s="33"/>
    </row>
    <row r="505" spans="1:13" s="4" customFormat="1" ht="38.25">
      <c r="A505" s="135">
        <v>114</v>
      </c>
      <c r="B505" s="135">
        <v>2015</v>
      </c>
      <c r="C505" s="135">
        <v>2016</v>
      </c>
      <c r="D505" s="135"/>
      <c r="E505" s="30" t="s">
        <v>548</v>
      </c>
      <c r="F505" s="26" t="s">
        <v>549</v>
      </c>
      <c r="G505" s="34">
        <f>H505*15/100</f>
        <v>1448880.3</v>
      </c>
      <c r="H505" s="34">
        <v>9659202</v>
      </c>
      <c r="I505" s="147">
        <f>SUM(I506:I508)</f>
        <v>4000000</v>
      </c>
      <c r="J505" s="147">
        <f t="shared" ref="J505" si="39">SUM(J506:J508)</f>
        <v>4000000</v>
      </c>
      <c r="K505" s="9">
        <f t="shared" si="29"/>
        <v>0</v>
      </c>
      <c r="L505" s="37">
        <f>H505-I505</f>
        <v>5659202</v>
      </c>
      <c r="M505" s="129"/>
    </row>
    <row r="506" spans="1:13" s="48" customFormat="1" ht="25.5">
      <c r="A506" s="134"/>
      <c r="B506" s="134"/>
      <c r="C506" s="134"/>
      <c r="D506" s="81" t="s">
        <v>550</v>
      </c>
      <c r="E506" s="71" t="s">
        <v>176</v>
      </c>
      <c r="F506" s="81"/>
      <c r="G506" s="85"/>
      <c r="H506" s="85"/>
      <c r="I506" s="136">
        <v>500000</v>
      </c>
      <c r="J506" s="71">
        <v>500000</v>
      </c>
      <c r="K506" s="9">
        <f t="shared" si="29"/>
        <v>0</v>
      </c>
      <c r="L506" s="83"/>
      <c r="M506" s="141"/>
    </row>
    <row r="507" spans="1:13" s="48" customFormat="1" ht="25.5">
      <c r="A507" s="134"/>
      <c r="B507" s="134"/>
      <c r="C507" s="134"/>
      <c r="D507" s="81" t="s">
        <v>551</v>
      </c>
      <c r="E507" s="71" t="s">
        <v>177</v>
      </c>
      <c r="F507" s="81"/>
      <c r="G507" s="85"/>
      <c r="H507" s="85"/>
      <c r="I507" s="136">
        <v>1500000</v>
      </c>
      <c r="J507" s="71">
        <v>1500000</v>
      </c>
      <c r="K507" s="9">
        <f t="shared" si="29"/>
        <v>0</v>
      </c>
      <c r="L507" s="83"/>
      <c r="M507" s="141"/>
    </row>
    <row r="508" spans="1:13" s="48" customFormat="1" ht="25.5">
      <c r="A508" s="134"/>
      <c r="B508" s="134"/>
      <c r="C508" s="134"/>
      <c r="D508" s="81" t="s">
        <v>552</v>
      </c>
      <c r="E508" s="71" t="s">
        <v>178</v>
      </c>
      <c r="F508" s="81"/>
      <c r="G508" s="85"/>
      <c r="H508" s="85"/>
      <c r="I508" s="136">
        <v>2000000</v>
      </c>
      <c r="J508" s="71">
        <v>2000000</v>
      </c>
      <c r="K508" s="9">
        <f t="shared" si="29"/>
        <v>0</v>
      </c>
      <c r="L508" s="83"/>
      <c r="M508" s="141"/>
    </row>
    <row r="509" spans="1:13" ht="12.75">
      <c r="A509" s="134"/>
      <c r="B509" s="134"/>
      <c r="C509" s="134"/>
      <c r="D509" s="26"/>
      <c r="E509" s="71"/>
      <c r="F509" s="81"/>
      <c r="G509" s="34"/>
      <c r="H509" s="34"/>
      <c r="I509" s="37"/>
      <c r="J509" s="71"/>
      <c r="K509" s="9">
        <f t="shared" si="29"/>
        <v>0</v>
      </c>
      <c r="L509" s="33"/>
    </row>
    <row r="510" spans="1:13" s="4" customFormat="1" ht="25.5">
      <c r="A510" s="135">
        <v>115</v>
      </c>
      <c r="B510" s="135">
        <v>2014</v>
      </c>
      <c r="C510" s="135">
        <v>2016</v>
      </c>
      <c r="D510" s="135"/>
      <c r="E510" s="30" t="s">
        <v>553</v>
      </c>
      <c r="F510" s="26" t="s">
        <v>554</v>
      </c>
      <c r="G510" s="34">
        <f>H510*15/100</f>
        <v>1681764</v>
      </c>
      <c r="H510" s="34">
        <v>11211760</v>
      </c>
      <c r="I510" s="147">
        <f>SUM(I511:I515)</f>
        <v>7500000</v>
      </c>
      <c r="J510" s="147">
        <f t="shared" ref="J510" si="40">SUM(J511:J515)</f>
        <v>5264782.83</v>
      </c>
      <c r="K510" s="9">
        <f t="shared" si="29"/>
        <v>2235217.17</v>
      </c>
      <c r="L510" s="37">
        <f>H510-I510</f>
        <v>3711760</v>
      </c>
      <c r="M510" s="129"/>
    </row>
    <row r="511" spans="1:13" s="48" customFormat="1" ht="25.5">
      <c r="A511" s="134"/>
      <c r="B511" s="134"/>
      <c r="C511" s="134"/>
      <c r="D511" s="81" t="s">
        <v>555</v>
      </c>
      <c r="E511" s="71" t="s">
        <v>176</v>
      </c>
      <c r="F511" s="81"/>
      <c r="G511" s="85"/>
      <c r="H511" s="85"/>
      <c r="I511" s="136">
        <v>500000</v>
      </c>
      <c r="J511" s="71">
        <v>500000</v>
      </c>
      <c r="K511" s="9">
        <f t="shared" si="29"/>
        <v>0</v>
      </c>
      <c r="L511" s="83"/>
      <c r="M511" s="141"/>
    </row>
    <row r="512" spans="1:13" s="48" customFormat="1" ht="25.5">
      <c r="A512" s="134"/>
      <c r="B512" s="134"/>
      <c r="C512" s="134"/>
      <c r="D512" s="81" t="s">
        <v>556</v>
      </c>
      <c r="E512" s="71" t="s">
        <v>177</v>
      </c>
      <c r="F512" s="81"/>
      <c r="G512" s="85"/>
      <c r="H512" s="85"/>
      <c r="I512" s="136">
        <v>1000000</v>
      </c>
      <c r="J512" s="71">
        <v>1000000</v>
      </c>
      <c r="K512" s="9">
        <f t="shared" si="29"/>
        <v>0</v>
      </c>
      <c r="L512" s="83"/>
      <c r="M512" s="141"/>
    </row>
    <row r="513" spans="1:13" s="48" customFormat="1" ht="25.5">
      <c r="A513" s="134"/>
      <c r="B513" s="134"/>
      <c r="C513" s="134"/>
      <c r="D513" s="81" t="s">
        <v>557</v>
      </c>
      <c r="E513" s="71" t="s">
        <v>178</v>
      </c>
      <c r="F513" s="81"/>
      <c r="G513" s="85"/>
      <c r="H513" s="85"/>
      <c r="I513" s="136">
        <v>2000000</v>
      </c>
      <c r="J513" s="71">
        <v>1810186</v>
      </c>
      <c r="K513" s="9">
        <f t="shared" si="29"/>
        <v>189814</v>
      </c>
      <c r="L513" s="83"/>
      <c r="M513" s="141"/>
    </row>
    <row r="514" spans="1:13" s="48" customFormat="1" ht="38.25">
      <c r="A514" s="134"/>
      <c r="B514" s="134"/>
      <c r="C514" s="134"/>
      <c r="D514" s="81" t="s">
        <v>558</v>
      </c>
      <c r="E514" s="71" t="s">
        <v>187</v>
      </c>
      <c r="F514" s="81"/>
      <c r="G514" s="85"/>
      <c r="H514" s="85"/>
      <c r="I514" s="136">
        <v>2000000</v>
      </c>
      <c r="J514" s="71">
        <v>1754596.83</v>
      </c>
      <c r="K514" s="9">
        <f t="shared" si="29"/>
        <v>245403.16999999993</v>
      </c>
      <c r="L514" s="83"/>
      <c r="M514" s="141"/>
    </row>
    <row r="515" spans="1:13" s="48" customFormat="1" ht="25.5">
      <c r="A515" s="134"/>
      <c r="B515" s="134"/>
      <c r="C515" s="134"/>
      <c r="D515" s="81" t="s">
        <v>559</v>
      </c>
      <c r="E515" s="71" t="s">
        <v>236</v>
      </c>
      <c r="F515" s="81"/>
      <c r="G515" s="85"/>
      <c r="H515" s="85"/>
      <c r="I515" s="136">
        <v>2000000</v>
      </c>
      <c r="J515" s="71">
        <v>200000</v>
      </c>
      <c r="K515" s="9">
        <f t="shared" ref="K515:K578" si="41">I515-J515</f>
        <v>1800000</v>
      </c>
      <c r="L515" s="83"/>
      <c r="M515" s="141"/>
    </row>
    <row r="516" spans="1:13" s="48" customFormat="1" ht="25.5">
      <c r="A516" s="81">
        <v>116</v>
      </c>
      <c r="B516" s="288">
        <v>2012</v>
      </c>
      <c r="C516" s="288">
        <v>2016</v>
      </c>
      <c r="D516" s="151"/>
      <c r="E516" s="83" t="s">
        <v>560</v>
      </c>
      <c r="F516" s="83" t="s">
        <v>561</v>
      </c>
      <c r="G516" s="136">
        <f>H516*15/100</f>
        <v>2358691.9500000002</v>
      </c>
      <c r="H516" s="136">
        <v>15724613</v>
      </c>
      <c r="I516" s="264">
        <f>I517+I518+I519+I520+I521</f>
        <v>7500000</v>
      </c>
      <c r="J516" s="136">
        <f>J517+J518+J519+J520+J521</f>
        <v>4700000</v>
      </c>
      <c r="K516" s="9">
        <f t="shared" si="41"/>
        <v>2800000</v>
      </c>
      <c r="L516" s="136">
        <f>H516-I516</f>
        <v>8224613</v>
      </c>
      <c r="M516" s="141"/>
    </row>
    <row r="517" spans="1:13" s="48" customFormat="1" ht="25.5">
      <c r="A517" s="81"/>
      <c r="B517" s="81"/>
      <c r="C517" s="81"/>
      <c r="D517" s="81" t="s">
        <v>562</v>
      </c>
      <c r="E517" s="132" t="s">
        <v>176</v>
      </c>
      <c r="F517" s="134"/>
      <c r="G517" s="101"/>
      <c r="H517" s="101"/>
      <c r="I517" s="226">
        <v>500000</v>
      </c>
      <c r="J517" s="226">
        <v>500000</v>
      </c>
      <c r="K517" s="9">
        <f t="shared" si="41"/>
        <v>0</v>
      </c>
      <c r="L517" s="83"/>
      <c r="M517" s="141"/>
    </row>
    <row r="518" spans="1:13" s="48" customFormat="1" ht="25.5">
      <c r="A518" s="81"/>
      <c r="B518" s="81"/>
      <c r="C518" s="81"/>
      <c r="D518" s="81" t="s">
        <v>563</v>
      </c>
      <c r="E518" s="132" t="s">
        <v>177</v>
      </c>
      <c r="F518" s="134"/>
      <c r="G518" s="101"/>
      <c r="H518" s="101"/>
      <c r="I518" s="226">
        <v>3000000</v>
      </c>
      <c r="J518" s="226">
        <v>3000000</v>
      </c>
      <c r="K518" s="9">
        <f t="shared" si="41"/>
        <v>0</v>
      </c>
      <c r="L518" s="83"/>
      <c r="M518" s="141"/>
    </row>
    <row r="519" spans="1:13" s="48" customFormat="1" ht="25.5">
      <c r="A519" s="81"/>
      <c r="B519" s="81"/>
      <c r="C519" s="81"/>
      <c r="D519" s="81" t="s">
        <v>564</v>
      </c>
      <c r="E519" s="132" t="s">
        <v>178</v>
      </c>
      <c r="F519" s="134"/>
      <c r="G519" s="101"/>
      <c r="H519" s="101"/>
      <c r="I519" s="226">
        <v>1000000</v>
      </c>
      <c r="J519" s="226">
        <v>1000000</v>
      </c>
      <c r="K519" s="9">
        <f t="shared" si="41"/>
        <v>0</v>
      </c>
      <c r="L519" s="83"/>
      <c r="M519" s="141"/>
    </row>
    <row r="520" spans="1:13" s="48" customFormat="1" ht="25.5">
      <c r="A520" s="81"/>
      <c r="B520" s="81"/>
      <c r="C520" s="81"/>
      <c r="D520" s="81" t="s">
        <v>565</v>
      </c>
      <c r="E520" s="132" t="s">
        <v>187</v>
      </c>
      <c r="F520" s="134"/>
      <c r="G520" s="101"/>
      <c r="H520" s="101"/>
      <c r="I520" s="226">
        <v>1000000</v>
      </c>
      <c r="J520" s="226">
        <v>0</v>
      </c>
      <c r="K520" s="9">
        <f t="shared" si="41"/>
        <v>1000000</v>
      </c>
      <c r="L520" s="83"/>
      <c r="M520" s="141"/>
    </row>
    <row r="521" spans="1:13" s="48" customFormat="1" ht="35.25" customHeight="1">
      <c r="A521" s="81"/>
      <c r="B521" s="81"/>
      <c r="C521" s="81"/>
      <c r="D521" s="81" t="s">
        <v>566</v>
      </c>
      <c r="E521" s="132" t="s">
        <v>236</v>
      </c>
      <c r="F521" s="134"/>
      <c r="G521" s="101"/>
      <c r="H521" s="101"/>
      <c r="I521" s="226">
        <v>2000000</v>
      </c>
      <c r="J521" s="226">
        <v>200000</v>
      </c>
      <c r="K521" s="9">
        <f t="shared" si="41"/>
        <v>1800000</v>
      </c>
      <c r="L521" s="83"/>
      <c r="M521" s="141"/>
    </row>
    <row r="522" spans="1:13" ht="12.75">
      <c r="A522" s="81"/>
      <c r="B522" s="81"/>
      <c r="C522" s="81"/>
      <c r="D522" s="26"/>
      <c r="E522" s="71"/>
      <c r="F522" s="27"/>
      <c r="G522" s="34"/>
      <c r="H522" s="34"/>
      <c r="I522" s="94"/>
      <c r="J522" s="71"/>
      <c r="K522" s="9">
        <f t="shared" si="41"/>
        <v>0</v>
      </c>
      <c r="L522" s="33"/>
    </row>
    <row r="523" spans="1:13" ht="38.25">
      <c r="A523" s="81">
        <v>117</v>
      </c>
      <c r="B523" s="81">
        <v>2015</v>
      </c>
      <c r="C523" s="81">
        <v>2016</v>
      </c>
      <c r="D523" s="134"/>
      <c r="E523" s="33" t="s">
        <v>567</v>
      </c>
      <c r="F523" s="33" t="s">
        <v>568</v>
      </c>
      <c r="G523" s="37">
        <f>H523*15/100</f>
        <v>1718170.35</v>
      </c>
      <c r="H523" s="37">
        <v>11454469</v>
      </c>
      <c r="I523" s="37">
        <f>I524+I525+I526</f>
        <v>4500000</v>
      </c>
      <c r="J523" s="37">
        <f>J524+J525+J526</f>
        <v>1886095.7</v>
      </c>
      <c r="K523" s="9">
        <f t="shared" si="41"/>
        <v>2613904.2999999998</v>
      </c>
      <c r="L523" s="37">
        <f>H523-I523</f>
        <v>6954469</v>
      </c>
    </row>
    <row r="524" spans="1:13" ht="25.5">
      <c r="A524" s="81"/>
      <c r="B524" s="81"/>
      <c r="C524" s="81"/>
      <c r="D524" s="26" t="s">
        <v>569</v>
      </c>
      <c r="E524" s="71" t="s">
        <v>176</v>
      </c>
      <c r="F524" s="27"/>
      <c r="G524" s="34"/>
      <c r="H524" s="34"/>
      <c r="I524" s="226">
        <v>500000</v>
      </c>
      <c r="J524" s="95">
        <v>499949.8</v>
      </c>
      <c r="K524" s="9">
        <f t="shared" si="41"/>
        <v>50.200000000011642</v>
      </c>
      <c r="L524" s="33"/>
    </row>
    <row r="525" spans="1:13" ht="25.5">
      <c r="A525" s="81"/>
      <c r="B525" s="81"/>
      <c r="C525" s="81"/>
      <c r="D525" s="26" t="s">
        <v>570</v>
      </c>
      <c r="E525" s="71" t="s">
        <v>177</v>
      </c>
      <c r="F525" s="27"/>
      <c r="G525" s="34"/>
      <c r="H525" s="34"/>
      <c r="I525" s="226">
        <v>2000000</v>
      </c>
      <c r="J525" s="95">
        <v>917918.22</v>
      </c>
      <c r="K525" s="9">
        <f t="shared" si="41"/>
        <v>1082081.78</v>
      </c>
      <c r="L525" s="33"/>
    </row>
    <row r="526" spans="1:13" ht="25.5">
      <c r="A526" s="81"/>
      <c r="B526" s="81"/>
      <c r="C526" s="81"/>
      <c r="D526" s="26" t="s">
        <v>1315</v>
      </c>
      <c r="E526" s="71" t="s">
        <v>178</v>
      </c>
      <c r="F526" s="27"/>
      <c r="G526" s="34"/>
      <c r="H526" s="34"/>
      <c r="I526" s="226">
        <v>2000000</v>
      </c>
      <c r="J526" s="95">
        <v>468227.68</v>
      </c>
      <c r="K526" s="9">
        <f t="shared" si="41"/>
        <v>1531772.32</v>
      </c>
      <c r="L526" s="33"/>
    </row>
    <row r="527" spans="1:13" ht="12.75">
      <c r="A527" s="81"/>
      <c r="B527" s="81"/>
      <c r="C527" s="81"/>
      <c r="D527" s="26"/>
      <c r="E527" s="71"/>
      <c r="F527" s="27"/>
      <c r="G527" s="34"/>
      <c r="H527" s="34"/>
      <c r="I527" s="82"/>
      <c r="J527" s="71"/>
      <c r="K527" s="9">
        <f t="shared" si="41"/>
        <v>0</v>
      </c>
      <c r="L527" s="33"/>
    </row>
    <row r="528" spans="1:13" s="4" customFormat="1" ht="25.5">
      <c r="A528" s="26">
        <v>118</v>
      </c>
      <c r="B528" s="26">
        <v>2013</v>
      </c>
      <c r="C528" s="26">
        <v>2016</v>
      </c>
      <c r="D528" s="135"/>
      <c r="E528" s="33" t="s">
        <v>571</v>
      </c>
      <c r="F528" s="33" t="s">
        <v>572</v>
      </c>
      <c r="G528" s="37">
        <f>H528*15/100</f>
        <v>747866.4</v>
      </c>
      <c r="H528" s="37">
        <v>4985776</v>
      </c>
      <c r="I528" s="37">
        <f>I529+I530+I531+I532+I533</f>
        <v>4500651</v>
      </c>
      <c r="J528" s="37">
        <f>J529+J530+J531+J532+J533</f>
        <v>3615528.6199999996</v>
      </c>
      <c r="K528" s="9">
        <f t="shared" si="41"/>
        <v>885122.38000000035</v>
      </c>
      <c r="L528" s="37">
        <f>H528-I528</f>
        <v>485125</v>
      </c>
      <c r="M528" s="129"/>
    </row>
    <row r="529" spans="1:13" s="48" customFormat="1" ht="25.5">
      <c r="A529" s="81"/>
      <c r="B529" s="81"/>
      <c r="C529" s="81"/>
      <c r="D529" s="81" t="s">
        <v>573</v>
      </c>
      <c r="E529" s="27" t="s">
        <v>176</v>
      </c>
      <c r="F529" s="27"/>
      <c r="G529" s="85"/>
      <c r="H529" s="85"/>
      <c r="I529" s="221">
        <v>500000</v>
      </c>
      <c r="J529" s="85">
        <v>500000</v>
      </c>
      <c r="K529" s="9">
        <f t="shared" si="41"/>
        <v>0</v>
      </c>
      <c r="L529" s="83"/>
      <c r="M529" s="141"/>
    </row>
    <row r="530" spans="1:13" s="48" customFormat="1" ht="25.5">
      <c r="A530" s="81"/>
      <c r="B530" s="81"/>
      <c r="C530" s="81"/>
      <c r="D530" s="81" t="s">
        <v>574</v>
      </c>
      <c r="E530" s="27" t="s">
        <v>177</v>
      </c>
      <c r="F530" s="27"/>
      <c r="G530" s="85"/>
      <c r="H530" s="85"/>
      <c r="I530" s="221">
        <v>500000</v>
      </c>
      <c r="J530" s="85">
        <v>500000</v>
      </c>
      <c r="K530" s="9">
        <f t="shared" si="41"/>
        <v>0</v>
      </c>
      <c r="L530" s="83"/>
      <c r="M530" s="141"/>
    </row>
    <row r="531" spans="1:13" s="48" customFormat="1" ht="25.5">
      <c r="A531" s="81"/>
      <c r="B531" s="81"/>
      <c r="C531" s="81"/>
      <c r="D531" s="81" t="s">
        <v>575</v>
      </c>
      <c r="E531" s="27" t="s">
        <v>178</v>
      </c>
      <c r="F531" s="27"/>
      <c r="G531" s="85"/>
      <c r="H531" s="85"/>
      <c r="I531" s="221">
        <v>1000000</v>
      </c>
      <c r="J531" s="85">
        <v>1000000</v>
      </c>
      <c r="K531" s="9">
        <f t="shared" si="41"/>
        <v>0</v>
      </c>
      <c r="L531" s="83"/>
      <c r="M531" s="141"/>
    </row>
    <row r="532" spans="1:13" s="48" customFormat="1" ht="25.5">
      <c r="A532" s="81"/>
      <c r="B532" s="81"/>
      <c r="C532" s="81"/>
      <c r="D532" s="81" t="s">
        <v>576</v>
      </c>
      <c r="E532" s="27" t="s">
        <v>187</v>
      </c>
      <c r="F532" s="27"/>
      <c r="G532" s="85"/>
      <c r="H532" s="85"/>
      <c r="I532" s="221">
        <v>2177267</v>
      </c>
      <c r="J532" s="85">
        <v>1583190.22</v>
      </c>
      <c r="K532" s="9">
        <f t="shared" si="41"/>
        <v>594076.78</v>
      </c>
      <c r="L532" s="83"/>
      <c r="M532" s="141"/>
    </row>
    <row r="533" spans="1:13" s="48" customFormat="1" ht="25.5">
      <c r="A533" s="81"/>
      <c r="B533" s="81"/>
      <c r="C533" s="81"/>
      <c r="D533" s="81" t="s">
        <v>1314</v>
      </c>
      <c r="E533" s="27" t="s">
        <v>236</v>
      </c>
      <c r="F533" s="27"/>
      <c r="G533" s="85"/>
      <c r="H533" s="85"/>
      <c r="I533" s="221">
        <v>323384</v>
      </c>
      <c r="J533" s="85">
        <v>32338.400000000001</v>
      </c>
      <c r="K533" s="9">
        <f t="shared" si="41"/>
        <v>291045.59999999998</v>
      </c>
      <c r="L533" s="83"/>
      <c r="M533" s="141"/>
    </row>
    <row r="534" spans="1:13" ht="12.75">
      <c r="A534" s="81"/>
      <c r="B534" s="81"/>
      <c r="C534" s="81"/>
      <c r="D534" s="26"/>
      <c r="E534" s="27"/>
      <c r="F534" s="27"/>
      <c r="G534" s="34"/>
      <c r="H534" s="34"/>
      <c r="I534" s="34"/>
      <c r="J534" s="27"/>
      <c r="K534" s="9">
        <f t="shared" si="41"/>
        <v>0</v>
      </c>
      <c r="L534" s="33"/>
    </row>
    <row r="535" spans="1:13" ht="38.25">
      <c r="A535" s="81">
        <v>119</v>
      </c>
      <c r="B535" s="81">
        <v>2015</v>
      </c>
      <c r="C535" s="81">
        <v>2016</v>
      </c>
      <c r="D535" s="134"/>
      <c r="E535" s="33" t="s">
        <v>577</v>
      </c>
      <c r="F535" s="33" t="s">
        <v>578</v>
      </c>
      <c r="G535" s="37">
        <f>H535*15/100</f>
        <v>774122.1</v>
      </c>
      <c r="H535" s="37">
        <v>5160814</v>
      </c>
      <c r="I535" s="37">
        <f>I536+I537+I538</f>
        <v>3000000</v>
      </c>
      <c r="J535" s="37">
        <f>J536+J537+J538</f>
        <v>1866248</v>
      </c>
      <c r="K535" s="9">
        <f t="shared" si="41"/>
        <v>1133752</v>
      </c>
      <c r="L535" s="37">
        <f>H535-I535</f>
        <v>2160814</v>
      </c>
    </row>
    <row r="536" spans="1:13" ht="25.5">
      <c r="A536" s="81"/>
      <c r="B536" s="81"/>
      <c r="C536" s="81"/>
      <c r="D536" s="26" t="s">
        <v>579</v>
      </c>
      <c r="E536" s="134" t="s">
        <v>176</v>
      </c>
      <c r="F536" s="134"/>
      <c r="G536" s="37"/>
      <c r="H536" s="37"/>
      <c r="I536" s="221">
        <v>2000000</v>
      </c>
      <c r="J536" s="221">
        <v>1866248</v>
      </c>
      <c r="K536" s="9">
        <f t="shared" si="41"/>
        <v>133752</v>
      </c>
      <c r="L536" s="33"/>
    </row>
    <row r="537" spans="1:13" ht="25.5">
      <c r="A537" s="81"/>
      <c r="B537" s="81"/>
      <c r="C537" s="81"/>
      <c r="D537" s="26" t="s">
        <v>1313</v>
      </c>
      <c r="E537" s="134" t="s">
        <v>177</v>
      </c>
      <c r="F537" s="134"/>
      <c r="G537" s="37"/>
      <c r="H537" s="37"/>
      <c r="I537" s="221">
        <v>1000000</v>
      </c>
      <c r="J537" s="134">
        <v>0</v>
      </c>
      <c r="K537" s="9">
        <f t="shared" si="41"/>
        <v>1000000</v>
      </c>
      <c r="L537" s="33"/>
    </row>
    <row r="538" spans="1:13" ht="12.75">
      <c r="A538" s="81"/>
      <c r="B538" s="81"/>
      <c r="C538" s="81"/>
      <c r="D538" s="26"/>
      <c r="E538" s="134"/>
      <c r="F538" s="134"/>
      <c r="G538" s="37"/>
      <c r="H538" s="37"/>
      <c r="I538" s="221">
        <v>0</v>
      </c>
      <c r="J538" s="134">
        <v>0</v>
      </c>
      <c r="K538" s="9">
        <f t="shared" si="41"/>
        <v>0</v>
      </c>
      <c r="L538" s="33"/>
    </row>
    <row r="539" spans="1:13" ht="12.75">
      <c r="A539" s="81"/>
      <c r="B539" s="81"/>
      <c r="C539" s="81"/>
      <c r="D539" s="33"/>
      <c r="E539" s="27"/>
      <c r="F539" s="27"/>
      <c r="G539" s="39"/>
      <c r="H539" s="39"/>
      <c r="I539" s="39"/>
      <c r="J539" s="27"/>
      <c r="K539" s="9">
        <f t="shared" si="41"/>
        <v>0</v>
      </c>
      <c r="L539" s="33"/>
    </row>
    <row r="540" spans="1:13" ht="63.75">
      <c r="A540" s="81">
        <v>120</v>
      </c>
      <c r="B540" s="81">
        <v>2016</v>
      </c>
      <c r="C540" s="81">
        <v>2016</v>
      </c>
      <c r="D540" s="134"/>
      <c r="E540" s="33" t="s">
        <v>580</v>
      </c>
      <c r="F540" s="33" t="s">
        <v>581</v>
      </c>
      <c r="G540" s="37">
        <f>H540*15/100</f>
        <v>5439096</v>
      </c>
      <c r="H540" s="37">
        <v>36260640</v>
      </c>
      <c r="I540" s="37">
        <f>I541</f>
        <v>1000000</v>
      </c>
      <c r="J540" s="33">
        <f>J541</f>
        <v>0</v>
      </c>
      <c r="K540" s="9">
        <f t="shared" si="41"/>
        <v>1000000</v>
      </c>
      <c r="L540" s="37">
        <f>H540-I540</f>
        <v>35260640</v>
      </c>
    </row>
    <row r="541" spans="1:13" ht="38.25">
      <c r="A541" s="81"/>
      <c r="B541" s="81"/>
      <c r="C541" s="81"/>
      <c r="D541" s="30" t="s">
        <v>582</v>
      </c>
      <c r="E541" s="27" t="s">
        <v>176</v>
      </c>
      <c r="F541" s="27"/>
      <c r="G541" s="34"/>
      <c r="H541" s="34"/>
      <c r="I541" s="221">
        <v>1000000</v>
      </c>
      <c r="J541" s="27">
        <v>0</v>
      </c>
      <c r="K541" s="9">
        <f t="shared" si="41"/>
        <v>1000000</v>
      </c>
      <c r="L541" s="33"/>
    </row>
    <row r="542" spans="1:13" ht="12.75">
      <c r="A542" s="81"/>
      <c r="B542" s="81"/>
      <c r="C542" s="81"/>
      <c r="D542" s="30"/>
      <c r="E542" s="27"/>
      <c r="F542" s="27"/>
      <c r="G542" s="34"/>
      <c r="H542" s="34"/>
      <c r="I542" s="37"/>
      <c r="J542" s="27"/>
      <c r="K542" s="9">
        <f t="shared" si="41"/>
        <v>0</v>
      </c>
      <c r="L542" s="33"/>
    </row>
    <row r="543" spans="1:13" ht="38.25">
      <c r="A543" s="81">
        <v>121</v>
      </c>
      <c r="B543" s="81">
        <v>2016</v>
      </c>
      <c r="C543" s="81">
        <v>2016</v>
      </c>
      <c r="D543" s="134"/>
      <c r="E543" s="33" t="s">
        <v>583</v>
      </c>
      <c r="F543" s="33" t="s">
        <v>584</v>
      </c>
      <c r="G543" s="37">
        <f>H543*15/100</f>
        <v>1734351.45</v>
      </c>
      <c r="H543" s="37">
        <v>11562343</v>
      </c>
      <c r="I543" s="37">
        <f>I544</f>
        <v>1000000</v>
      </c>
      <c r="J543" s="37">
        <f>J544</f>
        <v>100000</v>
      </c>
      <c r="K543" s="9">
        <f t="shared" si="41"/>
        <v>900000</v>
      </c>
      <c r="L543" s="37">
        <f>H543-I543</f>
        <v>10562343</v>
      </c>
    </row>
    <row r="544" spans="1:13" ht="38.25">
      <c r="A544" s="81"/>
      <c r="B544" s="81"/>
      <c r="C544" s="81"/>
      <c r="D544" s="30" t="s">
        <v>585</v>
      </c>
      <c r="E544" s="27" t="s">
        <v>176</v>
      </c>
      <c r="F544" s="27"/>
      <c r="G544" s="34"/>
      <c r="H544" s="34"/>
      <c r="I544" s="221">
        <v>1000000</v>
      </c>
      <c r="J544" s="85">
        <v>100000</v>
      </c>
      <c r="K544" s="9">
        <f t="shared" si="41"/>
        <v>900000</v>
      </c>
      <c r="L544" s="33"/>
    </row>
    <row r="545" spans="1:12" ht="12.75">
      <c r="A545" s="81"/>
      <c r="B545" s="81"/>
      <c r="C545" s="81"/>
      <c r="D545" s="30"/>
      <c r="E545" s="27"/>
      <c r="F545" s="27"/>
      <c r="G545" s="34"/>
      <c r="H545" s="34"/>
      <c r="I545" s="37"/>
      <c r="J545" s="27"/>
      <c r="K545" s="9">
        <f t="shared" si="41"/>
        <v>0</v>
      </c>
      <c r="L545" s="33"/>
    </row>
    <row r="546" spans="1:12" ht="38.25">
      <c r="A546" s="81">
        <v>122</v>
      </c>
      <c r="B546" s="81">
        <v>2016</v>
      </c>
      <c r="C546" s="81">
        <v>2016</v>
      </c>
      <c r="D546" s="134"/>
      <c r="E546" s="33" t="s">
        <v>586</v>
      </c>
      <c r="F546" s="33" t="s">
        <v>587</v>
      </c>
      <c r="G546" s="97">
        <f>H546*15/100</f>
        <v>2187304.7999999998</v>
      </c>
      <c r="H546" s="37">
        <v>14582032</v>
      </c>
      <c r="I546" s="37">
        <f>I547</f>
        <v>1000000</v>
      </c>
      <c r="J546" s="33">
        <f>J547</f>
        <v>0</v>
      </c>
      <c r="K546" s="9">
        <f t="shared" si="41"/>
        <v>1000000</v>
      </c>
      <c r="L546" s="37">
        <f>H546-I546</f>
        <v>13582032</v>
      </c>
    </row>
    <row r="547" spans="1:12" ht="25.5">
      <c r="A547" s="81"/>
      <c r="B547" s="81"/>
      <c r="C547" s="81"/>
      <c r="D547" s="30" t="s">
        <v>1312</v>
      </c>
      <c r="E547" s="27" t="s">
        <v>176</v>
      </c>
      <c r="F547" s="27"/>
      <c r="G547" s="98"/>
      <c r="H547" s="98"/>
      <c r="I547" s="221">
        <v>1000000</v>
      </c>
      <c r="J547" s="27">
        <v>0</v>
      </c>
      <c r="K547" s="9">
        <f t="shared" si="41"/>
        <v>1000000</v>
      </c>
      <c r="L547" s="33"/>
    </row>
    <row r="548" spans="1:12" ht="12.75">
      <c r="A548" s="81"/>
      <c r="B548" s="81"/>
      <c r="C548" s="81"/>
      <c r="D548" s="30"/>
      <c r="E548" s="27"/>
      <c r="F548" s="27"/>
      <c r="G548" s="34"/>
      <c r="H548" s="34"/>
      <c r="I548" s="37"/>
      <c r="J548" s="27"/>
      <c r="K548" s="9">
        <f t="shared" si="41"/>
        <v>0</v>
      </c>
      <c r="L548" s="33"/>
    </row>
    <row r="549" spans="1:12" ht="76.5">
      <c r="A549" s="81">
        <v>123</v>
      </c>
      <c r="B549" s="81">
        <v>2016</v>
      </c>
      <c r="C549" s="81">
        <v>2016</v>
      </c>
      <c r="D549" s="134"/>
      <c r="E549" s="33" t="s">
        <v>588</v>
      </c>
      <c r="F549" s="33" t="s">
        <v>589</v>
      </c>
      <c r="G549" s="37">
        <f>H549*15/100</f>
        <v>2722623.3</v>
      </c>
      <c r="H549" s="37">
        <v>18150822</v>
      </c>
      <c r="I549" s="37">
        <f>I550</f>
        <v>1000000</v>
      </c>
      <c r="J549" s="33">
        <f>J550</f>
        <v>0</v>
      </c>
      <c r="K549" s="9">
        <f t="shared" si="41"/>
        <v>1000000</v>
      </c>
      <c r="L549" s="37">
        <f>H549-I549</f>
        <v>17150822</v>
      </c>
    </row>
    <row r="550" spans="1:12" ht="25.5">
      <c r="A550" s="81"/>
      <c r="B550" s="81"/>
      <c r="C550" s="81"/>
      <c r="D550" s="26" t="s">
        <v>1311</v>
      </c>
      <c r="E550" s="134" t="s">
        <v>176</v>
      </c>
      <c r="F550" s="134"/>
      <c r="G550" s="39"/>
      <c r="H550" s="39"/>
      <c r="I550" s="221">
        <v>1000000</v>
      </c>
      <c r="J550" s="134">
        <v>0</v>
      </c>
      <c r="K550" s="9">
        <f t="shared" si="41"/>
        <v>1000000</v>
      </c>
      <c r="L550" s="33"/>
    </row>
    <row r="551" spans="1:12" ht="12.75">
      <c r="A551" s="81"/>
      <c r="B551" s="81"/>
      <c r="C551" s="81"/>
      <c r="D551" s="26"/>
      <c r="E551" s="134"/>
      <c r="F551" s="134"/>
      <c r="G551" s="39"/>
      <c r="H551" s="39"/>
      <c r="I551" s="37"/>
      <c r="J551" s="134"/>
      <c r="K551" s="9">
        <f t="shared" si="41"/>
        <v>0</v>
      </c>
      <c r="L551" s="33"/>
    </row>
    <row r="552" spans="1:12" ht="38.25">
      <c r="A552" s="81">
        <v>124</v>
      </c>
      <c r="B552" s="81">
        <v>2016</v>
      </c>
      <c r="C552" s="81">
        <v>2016</v>
      </c>
      <c r="D552" s="134"/>
      <c r="E552" s="33" t="s">
        <v>590</v>
      </c>
      <c r="F552" s="33" t="s">
        <v>591</v>
      </c>
      <c r="G552" s="37">
        <f>H552*15/100</f>
        <v>3776806.5</v>
      </c>
      <c r="H552" s="37">
        <v>25178710</v>
      </c>
      <c r="I552" s="37">
        <f>I553</f>
        <v>1000000</v>
      </c>
      <c r="J552" s="33">
        <f>J553</f>
        <v>0</v>
      </c>
      <c r="K552" s="9">
        <f t="shared" si="41"/>
        <v>1000000</v>
      </c>
      <c r="L552" s="37">
        <f>H552-I552</f>
        <v>24178710</v>
      </c>
    </row>
    <row r="553" spans="1:12" ht="25.5">
      <c r="A553" s="81"/>
      <c r="B553" s="81"/>
      <c r="C553" s="81"/>
      <c r="D553" s="26" t="s">
        <v>1310</v>
      </c>
      <c r="E553" s="134" t="s">
        <v>176</v>
      </c>
      <c r="F553" s="134"/>
      <c r="G553" s="39"/>
      <c r="H553" s="39"/>
      <c r="I553" s="221">
        <v>1000000</v>
      </c>
      <c r="J553" s="134">
        <v>0</v>
      </c>
      <c r="K553" s="9">
        <f t="shared" si="41"/>
        <v>1000000</v>
      </c>
      <c r="L553" s="33"/>
    </row>
    <row r="554" spans="1:12" ht="12.75">
      <c r="A554" s="81"/>
      <c r="B554" s="81"/>
      <c r="C554" s="81"/>
      <c r="D554" s="26"/>
      <c r="E554" s="134"/>
      <c r="F554" s="134"/>
      <c r="G554" s="39"/>
      <c r="H554" s="39"/>
      <c r="I554" s="37"/>
      <c r="J554" s="134"/>
      <c r="K554" s="9">
        <f t="shared" si="41"/>
        <v>0</v>
      </c>
      <c r="L554" s="33"/>
    </row>
    <row r="555" spans="1:12" ht="25.5">
      <c r="A555" s="81">
        <v>125</v>
      </c>
      <c r="B555" s="81">
        <v>2016</v>
      </c>
      <c r="C555" s="81">
        <v>2016</v>
      </c>
      <c r="D555" s="134"/>
      <c r="E555" s="33" t="s">
        <v>592</v>
      </c>
      <c r="F555" s="33" t="s">
        <v>593</v>
      </c>
      <c r="G555" s="37">
        <f>H555*15/100</f>
        <v>409254</v>
      </c>
      <c r="H555" s="37">
        <v>2728360</v>
      </c>
      <c r="I555" s="37">
        <f>I556</f>
        <v>1000000</v>
      </c>
      <c r="J555" s="33">
        <f>J556</f>
        <v>0</v>
      </c>
      <c r="K555" s="9">
        <f t="shared" si="41"/>
        <v>1000000</v>
      </c>
      <c r="L555" s="37">
        <f>H555-I555</f>
        <v>1728360</v>
      </c>
    </row>
    <row r="556" spans="1:12" ht="25.5">
      <c r="A556" s="81"/>
      <c r="B556" s="81"/>
      <c r="C556" s="81"/>
      <c r="D556" s="26" t="s">
        <v>1309</v>
      </c>
      <c r="E556" s="134" t="s">
        <v>176</v>
      </c>
      <c r="F556" s="134"/>
      <c r="G556" s="39"/>
      <c r="H556" s="39"/>
      <c r="I556" s="221">
        <v>1000000</v>
      </c>
      <c r="J556" s="134">
        <v>0</v>
      </c>
      <c r="K556" s="9">
        <f t="shared" si="41"/>
        <v>1000000</v>
      </c>
      <c r="L556" s="33"/>
    </row>
    <row r="557" spans="1:12" ht="12.75">
      <c r="A557" s="81"/>
      <c r="B557" s="81"/>
      <c r="C557" s="81"/>
      <c r="D557" s="26"/>
      <c r="E557" s="134"/>
      <c r="F557" s="134"/>
      <c r="G557" s="39"/>
      <c r="H557" s="39"/>
      <c r="I557" s="37"/>
      <c r="J557" s="134"/>
      <c r="K557" s="9">
        <f t="shared" si="41"/>
        <v>0</v>
      </c>
      <c r="L557" s="33"/>
    </row>
    <row r="558" spans="1:12" ht="25.5">
      <c r="A558" s="81">
        <v>126</v>
      </c>
      <c r="B558" s="81">
        <v>2016</v>
      </c>
      <c r="C558" s="81">
        <v>2016</v>
      </c>
      <c r="D558" s="134"/>
      <c r="E558" s="33" t="s">
        <v>594</v>
      </c>
      <c r="F558" s="33" t="s">
        <v>595</v>
      </c>
      <c r="G558" s="97">
        <f>H558*15/100</f>
        <v>3776601.9</v>
      </c>
      <c r="H558" s="97">
        <v>25177346</v>
      </c>
      <c r="I558" s="37">
        <f>I559</f>
        <v>1000000</v>
      </c>
      <c r="J558" s="33">
        <f>J559</f>
        <v>0</v>
      </c>
      <c r="K558" s="9">
        <f t="shared" si="41"/>
        <v>1000000</v>
      </c>
      <c r="L558" s="37">
        <f>H558-I558</f>
        <v>24177346</v>
      </c>
    </row>
    <row r="559" spans="1:12" ht="38.25">
      <c r="A559" s="81"/>
      <c r="B559" s="81"/>
      <c r="C559" s="81"/>
      <c r="D559" s="26" t="s">
        <v>596</v>
      </c>
      <c r="E559" s="134" t="s">
        <v>176</v>
      </c>
      <c r="F559" s="134"/>
      <c r="G559" s="99"/>
      <c r="H559" s="99"/>
      <c r="I559" s="37">
        <v>1000000</v>
      </c>
      <c r="J559" s="134"/>
      <c r="K559" s="9">
        <f t="shared" si="41"/>
        <v>1000000</v>
      </c>
      <c r="L559" s="33"/>
    </row>
    <row r="560" spans="1:12" ht="12.75">
      <c r="A560" s="81"/>
      <c r="B560" s="81"/>
      <c r="C560" s="81"/>
      <c r="D560" s="26"/>
      <c r="E560" s="134"/>
      <c r="F560" s="134"/>
      <c r="G560" s="39"/>
      <c r="H560" s="39"/>
      <c r="I560" s="37"/>
      <c r="J560" s="134"/>
      <c r="K560" s="9">
        <f t="shared" si="41"/>
        <v>0</v>
      </c>
      <c r="L560" s="33"/>
    </row>
    <row r="561" spans="1:12" ht="25.5">
      <c r="A561" s="81">
        <v>127</v>
      </c>
      <c r="B561" s="81">
        <v>2016</v>
      </c>
      <c r="C561" s="81">
        <v>2016</v>
      </c>
      <c r="D561" s="134"/>
      <c r="E561" s="33" t="s">
        <v>597</v>
      </c>
      <c r="F561" s="33" t="s">
        <v>598</v>
      </c>
      <c r="G561" s="37">
        <f>H561*15/100</f>
        <v>381247.5</v>
      </c>
      <c r="H561" s="37">
        <v>2541650</v>
      </c>
      <c r="I561" s="37">
        <f>I562</f>
        <v>1000000</v>
      </c>
      <c r="J561" s="33">
        <f>J562</f>
        <v>0</v>
      </c>
      <c r="K561" s="9">
        <f t="shared" si="41"/>
        <v>1000000</v>
      </c>
      <c r="L561" s="37">
        <f>H561-I561</f>
        <v>1541650</v>
      </c>
    </row>
    <row r="562" spans="1:12" ht="25.5">
      <c r="A562" s="81"/>
      <c r="B562" s="81"/>
      <c r="C562" s="81"/>
      <c r="D562" s="26" t="s">
        <v>1308</v>
      </c>
      <c r="E562" s="134" t="s">
        <v>176</v>
      </c>
      <c r="F562" s="134"/>
      <c r="G562" s="39"/>
      <c r="H562" s="39"/>
      <c r="I562" s="221">
        <v>1000000</v>
      </c>
      <c r="J562" s="134">
        <v>0</v>
      </c>
      <c r="K562" s="9">
        <f t="shared" si="41"/>
        <v>1000000</v>
      </c>
      <c r="L562" s="33"/>
    </row>
    <row r="563" spans="1:12" ht="12.75">
      <c r="A563" s="81"/>
      <c r="B563" s="81"/>
      <c r="C563" s="81"/>
      <c r="D563" s="26"/>
      <c r="E563" s="134"/>
      <c r="F563" s="134"/>
      <c r="G563" s="39"/>
      <c r="H563" s="39"/>
      <c r="I563" s="37"/>
      <c r="J563" s="134"/>
      <c r="K563" s="9">
        <f t="shared" si="41"/>
        <v>0</v>
      </c>
      <c r="L563" s="33"/>
    </row>
    <row r="564" spans="1:12" ht="25.5">
      <c r="A564" s="81">
        <v>128</v>
      </c>
      <c r="B564" s="81">
        <v>2016</v>
      </c>
      <c r="C564" s="81">
        <v>2016</v>
      </c>
      <c r="D564" s="134"/>
      <c r="E564" s="33" t="s">
        <v>599</v>
      </c>
      <c r="F564" s="33" t="s">
        <v>600</v>
      </c>
      <c r="G564" s="37">
        <f>H564*15/100</f>
        <v>4094749.5</v>
      </c>
      <c r="H564" s="37">
        <v>27298330</v>
      </c>
      <c r="I564" s="37">
        <f>I565</f>
        <v>1000000</v>
      </c>
      <c r="J564" s="37">
        <f>J565</f>
        <v>100000</v>
      </c>
      <c r="K564" s="9">
        <f t="shared" si="41"/>
        <v>900000</v>
      </c>
      <c r="L564" s="37">
        <f>H564-I564</f>
        <v>26298330</v>
      </c>
    </row>
    <row r="565" spans="1:12" ht="25.5">
      <c r="A565" s="81"/>
      <c r="B565" s="81"/>
      <c r="C565" s="81"/>
      <c r="D565" s="33" t="s">
        <v>1307</v>
      </c>
      <c r="E565" s="134" t="s">
        <v>176</v>
      </c>
      <c r="F565" s="134"/>
      <c r="G565" s="37" t="s">
        <v>1160</v>
      </c>
      <c r="H565" s="37"/>
      <c r="I565" s="37">
        <v>1000000</v>
      </c>
      <c r="J565" s="221">
        <v>100000</v>
      </c>
      <c r="K565" s="9">
        <f t="shared" si="41"/>
        <v>900000</v>
      </c>
      <c r="L565" s="33"/>
    </row>
    <row r="566" spans="1:12" ht="12.75">
      <c r="A566" s="81"/>
      <c r="B566" s="81"/>
      <c r="C566" s="81"/>
      <c r="D566" s="33"/>
      <c r="E566" s="134"/>
      <c r="F566" s="134"/>
      <c r="G566" s="37"/>
      <c r="H566" s="37"/>
      <c r="I566" s="37"/>
      <c r="J566" s="134"/>
      <c r="K566" s="9">
        <f t="shared" si="41"/>
        <v>0</v>
      </c>
      <c r="L566" s="33"/>
    </row>
    <row r="567" spans="1:12" ht="38.25">
      <c r="A567" s="81">
        <v>129</v>
      </c>
      <c r="B567" s="81">
        <v>2016</v>
      </c>
      <c r="C567" s="81">
        <v>2016</v>
      </c>
      <c r="D567" s="134"/>
      <c r="E567" s="33" t="s">
        <v>601</v>
      </c>
      <c r="F567" s="33" t="s">
        <v>602</v>
      </c>
      <c r="G567" s="37">
        <f>H567*15/100</f>
        <v>3515542.5</v>
      </c>
      <c r="H567" s="37">
        <v>23436950</v>
      </c>
      <c r="I567" s="37">
        <f>I568</f>
        <v>1000000</v>
      </c>
      <c r="J567" s="33">
        <f>J568</f>
        <v>0</v>
      </c>
      <c r="K567" s="9">
        <f t="shared" si="41"/>
        <v>1000000</v>
      </c>
      <c r="L567" s="37">
        <f>H567-I567</f>
        <v>22436950</v>
      </c>
    </row>
    <row r="568" spans="1:12" ht="38.25">
      <c r="A568" s="81"/>
      <c r="B568" s="81"/>
      <c r="C568" s="81"/>
      <c r="D568" s="26" t="s">
        <v>603</v>
      </c>
      <c r="E568" s="27" t="s">
        <v>176</v>
      </c>
      <c r="F568" s="27"/>
      <c r="G568" s="34"/>
      <c r="H568" s="34"/>
      <c r="I568" s="37">
        <v>1000000</v>
      </c>
      <c r="J568" s="27">
        <v>0</v>
      </c>
      <c r="K568" s="9">
        <f t="shared" si="41"/>
        <v>1000000</v>
      </c>
      <c r="L568" s="33"/>
    </row>
    <row r="569" spans="1:12" ht="12.75">
      <c r="A569" s="81"/>
      <c r="B569" s="81"/>
      <c r="C569" s="81"/>
      <c r="D569" s="26"/>
      <c r="E569" s="27"/>
      <c r="F569" s="27"/>
      <c r="G569" s="34"/>
      <c r="H569" s="34"/>
      <c r="I569" s="37"/>
      <c r="J569" s="27"/>
      <c r="K569" s="9">
        <f t="shared" si="41"/>
        <v>0</v>
      </c>
      <c r="L569" s="33"/>
    </row>
    <row r="570" spans="1:12" ht="38.25">
      <c r="A570" s="81">
        <v>130</v>
      </c>
      <c r="B570" s="81">
        <v>2016</v>
      </c>
      <c r="C570" s="81">
        <v>2016</v>
      </c>
      <c r="D570" s="134"/>
      <c r="E570" s="33" t="s">
        <v>604</v>
      </c>
      <c r="F570" s="33" t="s">
        <v>605</v>
      </c>
      <c r="G570" s="37">
        <f>H570*15/100</f>
        <v>70987.8</v>
      </c>
      <c r="H570" s="37">
        <v>473252</v>
      </c>
      <c r="I570" s="37">
        <f>I571</f>
        <v>331274</v>
      </c>
      <c r="J570" s="33">
        <f>J571</f>
        <v>0</v>
      </c>
      <c r="K570" s="9">
        <f t="shared" si="41"/>
        <v>331274</v>
      </c>
      <c r="L570" s="37">
        <f>H570-I570</f>
        <v>141978</v>
      </c>
    </row>
    <row r="571" spans="1:12" ht="25.5">
      <c r="A571" s="81"/>
      <c r="B571" s="81"/>
      <c r="C571" s="81"/>
      <c r="D571" s="26" t="s">
        <v>1306</v>
      </c>
      <c r="E571" s="27" t="s">
        <v>176</v>
      </c>
      <c r="F571" s="27"/>
      <c r="G571" s="34"/>
      <c r="H571" s="34"/>
      <c r="I571" s="221">
        <v>331274</v>
      </c>
      <c r="J571" s="27">
        <v>0</v>
      </c>
      <c r="K571" s="9">
        <f t="shared" si="41"/>
        <v>331274</v>
      </c>
      <c r="L571" s="33"/>
    </row>
    <row r="572" spans="1:12" ht="12.75">
      <c r="A572" s="81"/>
      <c r="B572" s="81"/>
      <c r="C572" s="81"/>
      <c r="D572" s="26"/>
      <c r="E572" s="27"/>
      <c r="F572" s="27"/>
      <c r="G572" s="34"/>
      <c r="H572" s="34"/>
      <c r="I572" s="34"/>
      <c r="J572" s="27"/>
      <c r="K572" s="9">
        <f t="shared" si="41"/>
        <v>0</v>
      </c>
      <c r="L572" s="33"/>
    </row>
    <row r="573" spans="1:12" ht="38.25">
      <c r="A573" s="81">
        <v>131</v>
      </c>
      <c r="B573" s="81">
        <v>2016</v>
      </c>
      <c r="C573" s="81">
        <v>2016</v>
      </c>
      <c r="D573" s="134"/>
      <c r="E573" s="33" t="s">
        <v>606</v>
      </c>
      <c r="F573" s="33" t="s">
        <v>607</v>
      </c>
      <c r="G573" s="37">
        <f>H573*15/100</f>
        <v>5287137</v>
      </c>
      <c r="H573" s="37">
        <v>35247580</v>
      </c>
      <c r="I573" s="37">
        <f>I574</f>
        <v>1000000</v>
      </c>
      <c r="J573" s="37">
        <f>J574</f>
        <v>100000</v>
      </c>
      <c r="K573" s="9">
        <f t="shared" si="41"/>
        <v>900000</v>
      </c>
      <c r="L573" s="37">
        <f>H573-I573</f>
        <v>34247580</v>
      </c>
    </row>
    <row r="574" spans="1:12" ht="38.25">
      <c r="A574" s="81"/>
      <c r="B574" s="81"/>
      <c r="C574" s="81"/>
      <c r="D574" s="26" t="s">
        <v>608</v>
      </c>
      <c r="E574" s="27" t="s">
        <v>176</v>
      </c>
      <c r="F574" s="27"/>
      <c r="G574" s="34"/>
      <c r="H574" s="34"/>
      <c r="I574" s="221">
        <v>1000000</v>
      </c>
      <c r="J574" s="85">
        <v>100000</v>
      </c>
      <c r="K574" s="9">
        <f t="shared" si="41"/>
        <v>900000</v>
      </c>
      <c r="L574" s="33"/>
    </row>
    <row r="575" spans="1:12" ht="12.75">
      <c r="A575" s="81"/>
      <c r="B575" s="81"/>
      <c r="C575" s="81"/>
      <c r="D575" s="26"/>
      <c r="E575" s="27"/>
      <c r="F575" s="27"/>
      <c r="G575" s="34"/>
      <c r="H575" s="34"/>
      <c r="I575" s="37"/>
      <c r="J575" s="27"/>
      <c r="K575" s="9">
        <f t="shared" si="41"/>
        <v>0</v>
      </c>
      <c r="L575" s="33"/>
    </row>
    <row r="576" spans="1:12" ht="38.25">
      <c r="A576" s="81">
        <v>132</v>
      </c>
      <c r="B576" s="81">
        <v>2016</v>
      </c>
      <c r="C576" s="81">
        <v>2016</v>
      </c>
      <c r="D576" s="134"/>
      <c r="E576" s="33" t="s">
        <v>609</v>
      </c>
      <c r="F576" s="33" t="s">
        <v>610</v>
      </c>
      <c r="G576" s="37">
        <f>H576*15/100</f>
        <v>907426.5</v>
      </c>
      <c r="H576" s="37">
        <v>6049510</v>
      </c>
      <c r="I576" s="37">
        <f>I577</f>
        <v>1000000</v>
      </c>
      <c r="J576" s="33">
        <f>J577</f>
        <v>0</v>
      </c>
      <c r="K576" s="9">
        <f t="shared" si="41"/>
        <v>1000000</v>
      </c>
      <c r="L576" s="37">
        <f>H576-I576</f>
        <v>5049510</v>
      </c>
    </row>
    <row r="577" spans="1:12" ht="38.25">
      <c r="A577" s="81"/>
      <c r="B577" s="81"/>
      <c r="C577" s="81"/>
      <c r="D577" s="26" t="s">
        <v>611</v>
      </c>
      <c r="E577" s="27" t="s">
        <v>176</v>
      </c>
      <c r="F577" s="27"/>
      <c r="G577" s="34"/>
      <c r="H577" s="34"/>
      <c r="I577" s="221">
        <v>1000000</v>
      </c>
      <c r="J577" s="27"/>
      <c r="K577" s="9">
        <f t="shared" si="41"/>
        <v>1000000</v>
      </c>
      <c r="L577" s="33"/>
    </row>
    <row r="578" spans="1:12" ht="12.75">
      <c r="A578" s="81"/>
      <c r="B578" s="81"/>
      <c r="C578" s="81"/>
      <c r="D578" s="26"/>
      <c r="E578" s="27"/>
      <c r="F578" s="27"/>
      <c r="G578" s="34"/>
      <c r="H578" s="34"/>
      <c r="I578" s="37"/>
      <c r="J578" s="27"/>
      <c r="K578" s="9">
        <f t="shared" si="41"/>
        <v>0</v>
      </c>
      <c r="L578" s="33"/>
    </row>
    <row r="579" spans="1:12" ht="25.5">
      <c r="A579" s="81">
        <v>133</v>
      </c>
      <c r="B579" s="81">
        <v>2016</v>
      </c>
      <c r="C579" s="81">
        <v>2016</v>
      </c>
      <c r="D579" s="134"/>
      <c r="E579" s="33" t="s">
        <v>612</v>
      </c>
      <c r="F579" s="33" t="s">
        <v>613</v>
      </c>
      <c r="G579" s="37">
        <f>H579*15/100</f>
        <v>2839269</v>
      </c>
      <c r="H579" s="37">
        <v>18928460</v>
      </c>
      <c r="I579" s="37">
        <f>I580</f>
        <v>1000000</v>
      </c>
      <c r="J579" s="37">
        <f>J580</f>
        <v>100000</v>
      </c>
      <c r="K579" s="9">
        <f t="shared" ref="K579:K642" si="42">I579-J579</f>
        <v>900000</v>
      </c>
      <c r="L579" s="37">
        <f>H579-I579</f>
        <v>17928460</v>
      </c>
    </row>
    <row r="580" spans="1:12" ht="25.5">
      <c r="A580" s="81"/>
      <c r="B580" s="81"/>
      <c r="C580" s="81"/>
      <c r="D580" s="26" t="s">
        <v>1303</v>
      </c>
      <c r="E580" s="27" t="s">
        <v>176</v>
      </c>
      <c r="F580" s="27"/>
      <c r="G580" s="39"/>
      <c r="H580" s="39"/>
      <c r="I580" s="221">
        <v>1000000</v>
      </c>
      <c r="J580" s="85">
        <v>100000</v>
      </c>
      <c r="K580" s="9">
        <f t="shared" si="42"/>
        <v>900000</v>
      </c>
      <c r="L580" s="33"/>
    </row>
    <row r="581" spans="1:12" ht="12.75">
      <c r="A581" s="81"/>
      <c r="B581" s="81"/>
      <c r="C581" s="81"/>
      <c r="D581" s="26"/>
      <c r="E581" s="27"/>
      <c r="F581" s="27"/>
      <c r="G581" s="39"/>
      <c r="H581" s="39"/>
      <c r="I581" s="37"/>
      <c r="J581" s="27"/>
      <c r="K581" s="9">
        <f t="shared" si="42"/>
        <v>0</v>
      </c>
      <c r="L581" s="33"/>
    </row>
    <row r="582" spans="1:12" ht="25.5">
      <c r="A582" s="81">
        <v>134</v>
      </c>
      <c r="B582" s="81">
        <v>2016</v>
      </c>
      <c r="C582" s="81">
        <v>2016</v>
      </c>
      <c r="D582" s="134"/>
      <c r="E582" s="33" t="s">
        <v>614</v>
      </c>
      <c r="F582" s="33" t="s">
        <v>615</v>
      </c>
      <c r="G582" s="37">
        <f>H582*15/100</f>
        <v>290233.5</v>
      </c>
      <c r="H582" s="37">
        <v>1934890</v>
      </c>
      <c r="I582" s="37">
        <f>I583</f>
        <v>1644650</v>
      </c>
      <c r="J582" s="33">
        <f>J583</f>
        <v>0</v>
      </c>
      <c r="K582" s="9">
        <f t="shared" si="42"/>
        <v>1644650</v>
      </c>
      <c r="L582" s="37">
        <f>H582-I582</f>
        <v>290240</v>
      </c>
    </row>
    <row r="583" spans="1:12" ht="25.5">
      <c r="A583" s="81"/>
      <c r="B583" s="81"/>
      <c r="C583" s="81"/>
      <c r="D583" s="26" t="s">
        <v>1304</v>
      </c>
      <c r="E583" s="27" t="s">
        <v>176</v>
      </c>
      <c r="F583" s="27"/>
      <c r="G583" s="39"/>
      <c r="H583" s="39"/>
      <c r="I583" s="221">
        <v>1644650</v>
      </c>
      <c r="J583" s="27">
        <v>0</v>
      </c>
      <c r="K583" s="9">
        <f t="shared" si="42"/>
        <v>1644650</v>
      </c>
      <c r="L583" s="33"/>
    </row>
    <row r="584" spans="1:12" ht="12.75">
      <c r="A584" s="81"/>
      <c r="B584" s="81"/>
      <c r="C584" s="81"/>
      <c r="D584" s="26"/>
      <c r="E584" s="27"/>
      <c r="F584" s="27"/>
      <c r="G584" s="39"/>
      <c r="H584" s="39"/>
      <c r="I584" s="34"/>
      <c r="J584" s="27"/>
      <c r="K584" s="9">
        <f t="shared" si="42"/>
        <v>0</v>
      </c>
      <c r="L584" s="33"/>
    </row>
    <row r="585" spans="1:12" ht="51">
      <c r="A585" s="81">
        <v>135</v>
      </c>
      <c r="B585" s="81">
        <v>2016</v>
      </c>
      <c r="C585" s="81">
        <v>2016</v>
      </c>
      <c r="D585" s="134"/>
      <c r="E585" s="33" t="s">
        <v>616</v>
      </c>
      <c r="F585" s="33" t="s">
        <v>617</v>
      </c>
      <c r="G585" s="37">
        <f>H585*15/100</f>
        <v>383500.5</v>
      </c>
      <c r="H585" s="37">
        <v>2556670</v>
      </c>
      <c r="I585" s="37">
        <f>I586</f>
        <v>1000000</v>
      </c>
      <c r="J585" s="37">
        <f>J586</f>
        <v>100000</v>
      </c>
      <c r="K585" s="9">
        <f t="shared" si="42"/>
        <v>900000</v>
      </c>
      <c r="L585" s="37">
        <f>H585-I585</f>
        <v>1556670</v>
      </c>
    </row>
    <row r="586" spans="1:12" ht="25.5">
      <c r="A586" s="81"/>
      <c r="B586" s="81"/>
      <c r="C586" s="81"/>
      <c r="D586" s="26" t="s">
        <v>1305</v>
      </c>
      <c r="E586" s="27" t="s">
        <v>176</v>
      </c>
      <c r="F586" s="27"/>
      <c r="G586" s="34"/>
      <c r="H586" s="34"/>
      <c r="I586" s="221">
        <v>1000000</v>
      </c>
      <c r="J586" s="85">
        <v>100000</v>
      </c>
      <c r="K586" s="9">
        <f t="shared" si="42"/>
        <v>900000</v>
      </c>
      <c r="L586" s="33"/>
    </row>
    <row r="587" spans="1:12" ht="12.75">
      <c r="A587" s="81"/>
      <c r="B587" s="81"/>
      <c r="C587" s="81"/>
      <c r="D587" s="26"/>
      <c r="E587" s="27"/>
      <c r="F587" s="27"/>
      <c r="G587" s="34"/>
      <c r="H587" s="34"/>
      <c r="I587" s="37"/>
      <c r="J587" s="27"/>
      <c r="K587" s="9">
        <f t="shared" si="42"/>
        <v>0</v>
      </c>
      <c r="L587" s="33"/>
    </row>
    <row r="588" spans="1:12" ht="51">
      <c r="A588" s="81">
        <v>136</v>
      </c>
      <c r="B588" s="81">
        <v>2016</v>
      </c>
      <c r="C588" s="81">
        <v>2016</v>
      </c>
      <c r="D588" s="134"/>
      <c r="E588" s="33" t="s">
        <v>618</v>
      </c>
      <c r="F588" s="33" t="s">
        <v>619</v>
      </c>
      <c r="G588" s="37">
        <f>H588*15/100</f>
        <v>132720</v>
      </c>
      <c r="H588" s="37">
        <v>884800</v>
      </c>
      <c r="I588" s="37">
        <f>I589</f>
        <v>619360</v>
      </c>
      <c r="J588" s="33">
        <f>J589</f>
        <v>0</v>
      </c>
      <c r="K588" s="9">
        <f t="shared" si="42"/>
        <v>619360</v>
      </c>
      <c r="L588" s="37">
        <f>H588-I588</f>
        <v>265440</v>
      </c>
    </row>
    <row r="589" spans="1:12" ht="25.5">
      <c r="A589" s="81"/>
      <c r="B589" s="81"/>
      <c r="C589" s="81"/>
      <c r="D589" s="26" t="s">
        <v>1302</v>
      </c>
      <c r="E589" s="27" t="s">
        <v>176</v>
      </c>
      <c r="F589" s="27"/>
      <c r="G589" s="34"/>
      <c r="H589" s="34"/>
      <c r="I589" s="221">
        <v>619360</v>
      </c>
      <c r="J589" s="27">
        <v>0</v>
      </c>
      <c r="K589" s="9">
        <f t="shared" si="42"/>
        <v>619360</v>
      </c>
      <c r="L589" s="33"/>
    </row>
    <row r="590" spans="1:12" ht="12.75">
      <c r="A590" s="81"/>
      <c r="B590" s="81"/>
      <c r="C590" s="81"/>
      <c r="D590" s="26"/>
      <c r="E590" s="27"/>
      <c r="F590" s="27"/>
      <c r="G590" s="34"/>
      <c r="H590" s="34"/>
      <c r="I590" s="37"/>
      <c r="J590" s="27"/>
      <c r="K590" s="9">
        <f t="shared" si="42"/>
        <v>0</v>
      </c>
      <c r="L590" s="33"/>
    </row>
    <row r="591" spans="1:12" ht="25.5">
      <c r="A591" s="81">
        <v>137</v>
      </c>
      <c r="B591" s="81">
        <v>2016</v>
      </c>
      <c r="C591" s="81">
        <v>2016</v>
      </c>
      <c r="D591" s="134"/>
      <c r="E591" s="33" t="s">
        <v>620</v>
      </c>
      <c r="F591" s="33" t="s">
        <v>621</v>
      </c>
      <c r="G591" s="37">
        <f>H591*15/100</f>
        <v>305703</v>
      </c>
      <c r="H591" s="37">
        <v>2038020</v>
      </c>
      <c r="I591" s="37">
        <f>I592</f>
        <v>1000000</v>
      </c>
      <c r="J591" s="33">
        <f>J592</f>
        <v>823529.41</v>
      </c>
      <c r="K591" s="9">
        <f t="shared" si="42"/>
        <v>176470.58999999997</v>
      </c>
      <c r="L591" s="37">
        <f>H591-I591</f>
        <v>1038020</v>
      </c>
    </row>
    <row r="592" spans="1:12" ht="38.25">
      <c r="A592" s="81"/>
      <c r="B592" s="81"/>
      <c r="C592" s="81"/>
      <c r="D592" s="26" t="s">
        <v>622</v>
      </c>
      <c r="E592" s="134" t="s">
        <v>176</v>
      </c>
      <c r="F592" s="134"/>
      <c r="G592" s="39"/>
      <c r="H592" s="39"/>
      <c r="I592" s="221">
        <v>1000000</v>
      </c>
      <c r="J592" s="134">
        <v>823529.41</v>
      </c>
      <c r="K592" s="9">
        <f t="shared" si="42"/>
        <v>176470.58999999997</v>
      </c>
      <c r="L592" s="33"/>
    </row>
    <row r="593" spans="1:12" ht="12.75">
      <c r="A593" s="81"/>
      <c r="B593" s="81"/>
      <c r="C593" s="81"/>
      <c r="D593" s="26"/>
      <c r="E593" s="134"/>
      <c r="F593" s="134"/>
      <c r="G593" s="39"/>
      <c r="H593" s="39"/>
      <c r="I593" s="37"/>
      <c r="J593" s="134"/>
      <c r="K593" s="9">
        <f t="shared" si="42"/>
        <v>0</v>
      </c>
      <c r="L593" s="33"/>
    </row>
    <row r="594" spans="1:12" ht="51">
      <c r="A594" s="81">
        <v>138</v>
      </c>
      <c r="B594" s="81">
        <v>2016</v>
      </c>
      <c r="C594" s="81">
        <v>2016</v>
      </c>
      <c r="D594" s="134"/>
      <c r="E594" s="33" t="s">
        <v>623</v>
      </c>
      <c r="F594" s="33" t="s">
        <v>624</v>
      </c>
      <c r="G594" s="37">
        <f>H594*15/100</f>
        <v>630041.69999999995</v>
      </c>
      <c r="H594" s="37">
        <v>4200278</v>
      </c>
      <c r="I594" s="37">
        <f>I595</f>
        <v>1000000</v>
      </c>
      <c r="J594" s="37">
        <f>J595</f>
        <v>100000</v>
      </c>
      <c r="K594" s="9">
        <f t="shared" si="42"/>
        <v>900000</v>
      </c>
      <c r="L594" s="37">
        <f>H594-I594</f>
        <v>3200278</v>
      </c>
    </row>
    <row r="595" spans="1:12" ht="25.5">
      <c r="A595" s="81"/>
      <c r="B595" s="81"/>
      <c r="C595" s="81"/>
      <c r="D595" s="26" t="s">
        <v>1301</v>
      </c>
      <c r="E595" s="134" t="s">
        <v>176</v>
      </c>
      <c r="F595" s="134"/>
      <c r="G595" s="39"/>
      <c r="H595" s="39"/>
      <c r="I595" s="221">
        <v>1000000</v>
      </c>
      <c r="J595" s="221">
        <v>100000</v>
      </c>
      <c r="K595" s="9">
        <f t="shared" si="42"/>
        <v>900000</v>
      </c>
      <c r="L595" s="33"/>
    </row>
    <row r="596" spans="1:12" ht="12.75">
      <c r="A596" s="81"/>
      <c r="B596" s="81"/>
      <c r="C596" s="81"/>
      <c r="D596" s="26"/>
      <c r="E596" s="134"/>
      <c r="F596" s="134"/>
      <c r="G596" s="39"/>
      <c r="H596" s="39"/>
      <c r="I596" s="37"/>
      <c r="J596" s="134"/>
      <c r="K596" s="9">
        <f t="shared" si="42"/>
        <v>0</v>
      </c>
      <c r="L596" s="33"/>
    </row>
    <row r="597" spans="1:12" ht="25.5">
      <c r="A597" s="81">
        <v>139</v>
      </c>
      <c r="B597" s="81">
        <v>2016</v>
      </c>
      <c r="C597" s="81">
        <v>2016</v>
      </c>
      <c r="D597" s="134"/>
      <c r="E597" s="33" t="s">
        <v>625</v>
      </c>
      <c r="F597" s="33" t="s">
        <v>626</v>
      </c>
      <c r="G597" s="37">
        <f>H597*15/100</f>
        <v>1086069</v>
      </c>
      <c r="H597" s="37">
        <v>7240460</v>
      </c>
      <c r="I597" s="37">
        <f>I598</f>
        <v>1000000</v>
      </c>
      <c r="J597" s="33">
        <f>J598</f>
        <v>660191.06000000006</v>
      </c>
      <c r="K597" s="9">
        <f t="shared" si="42"/>
        <v>339808.93999999994</v>
      </c>
      <c r="L597" s="37">
        <f>H597-I597</f>
        <v>6240460</v>
      </c>
    </row>
    <row r="598" spans="1:12" ht="38.25">
      <c r="A598" s="81"/>
      <c r="B598" s="81"/>
      <c r="C598" s="81"/>
      <c r="D598" s="26" t="s">
        <v>627</v>
      </c>
      <c r="E598" s="27" t="s">
        <v>176</v>
      </c>
      <c r="F598" s="27"/>
      <c r="G598" s="34"/>
      <c r="H598" s="34"/>
      <c r="I598" s="221">
        <v>1000000</v>
      </c>
      <c r="J598" s="27">
        <v>660191.06000000006</v>
      </c>
      <c r="K598" s="9">
        <f t="shared" si="42"/>
        <v>339808.93999999994</v>
      </c>
      <c r="L598" s="33"/>
    </row>
    <row r="599" spans="1:12" ht="12.75">
      <c r="A599" s="81"/>
      <c r="B599" s="81"/>
      <c r="C599" s="81"/>
      <c r="D599" s="26"/>
      <c r="E599" s="27"/>
      <c r="F599" s="27"/>
      <c r="G599" s="34"/>
      <c r="H599" s="34"/>
      <c r="I599" s="37"/>
      <c r="J599" s="27"/>
      <c r="K599" s="9">
        <f t="shared" si="42"/>
        <v>0</v>
      </c>
      <c r="L599" s="33"/>
    </row>
    <row r="600" spans="1:12" ht="38.25">
      <c r="A600" s="81">
        <v>140</v>
      </c>
      <c r="B600" s="81">
        <v>2016</v>
      </c>
      <c r="C600" s="81">
        <v>2016</v>
      </c>
      <c r="D600" s="134"/>
      <c r="E600" s="33" t="s">
        <v>628</v>
      </c>
      <c r="F600" s="33" t="s">
        <v>629</v>
      </c>
      <c r="G600" s="37">
        <f>H600*15/100</f>
        <v>740500.5</v>
      </c>
      <c r="H600" s="37">
        <v>4936670</v>
      </c>
      <c r="I600" s="37">
        <f>I601</f>
        <v>1000000</v>
      </c>
      <c r="J600" s="37">
        <f>J601</f>
        <v>100000</v>
      </c>
      <c r="K600" s="9">
        <f t="shared" si="42"/>
        <v>900000</v>
      </c>
      <c r="L600" s="37">
        <f>H600-I600</f>
        <v>3936670</v>
      </c>
    </row>
    <row r="601" spans="1:12" ht="38.25">
      <c r="A601" s="81"/>
      <c r="B601" s="81"/>
      <c r="C601" s="81"/>
      <c r="D601" s="26" t="s">
        <v>630</v>
      </c>
      <c r="E601" s="134" t="s">
        <v>176</v>
      </c>
      <c r="F601" s="134"/>
      <c r="G601" s="39"/>
      <c r="H601" s="39"/>
      <c r="I601" s="221">
        <v>1000000</v>
      </c>
      <c r="J601" s="221">
        <v>100000</v>
      </c>
      <c r="K601" s="9">
        <f t="shared" si="42"/>
        <v>900000</v>
      </c>
      <c r="L601" s="33"/>
    </row>
    <row r="602" spans="1:12" ht="12.75">
      <c r="A602" s="81"/>
      <c r="B602" s="81"/>
      <c r="C602" s="81"/>
      <c r="D602" s="26"/>
      <c r="E602" s="134"/>
      <c r="F602" s="134"/>
      <c r="G602" s="39"/>
      <c r="H602" s="39"/>
      <c r="I602" s="37"/>
      <c r="J602" s="134"/>
      <c r="K602" s="9">
        <f t="shared" si="42"/>
        <v>0</v>
      </c>
      <c r="L602" s="33"/>
    </row>
    <row r="603" spans="1:12" ht="25.5">
      <c r="A603" s="81">
        <v>141</v>
      </c>
      <c r="B603" s="81">
        <v>2016</v>
      </c>
      <c r="C603" s="81">
        <v>2016</v>
      </c>
      <c r="D603" s="134"/>
      <c r="E603" s="33" t="s">
        <v>631</v>
      </c>
      <c r="F603" s="33" t="s">
        <v>632</v>
      </c>
      <c r="G603" s="37">
        <f>H603*15/100</f>
        <v>814017</v>
      </c>
      <c r="H603" s="37">
        <v>5426780</v>
      </c>
      <c r="I603" s="37">
        <f>I604</f>
        <v>1000000</v>
      </c>
      <c r="J603" s="33">
        <f>J604</f>
        <v>0</v>
      </c>
      <c r="K603" s="9">
        <f t="shared" si="42"/>
        <v>1000000</v>
      </c>
      <c r="L603" s="37">
        <f>H603-I603</f>
        <v>4426780</v>
      </c>
    </row>
    <row r="604" spans="1:12" ht="25.5">
      <c r="A604" s="81"/>
      <c r="B604" s="81"/>
      <c r="C604" s="81"/>
      <c r="D604" s="26" t="s">
        <v>1300</v>
      </c>
      <c r="E604" s="134" t="s">
        <v>176</v>
      </c>
      <c r="F604" s="134"/>
      <c r="G604" s="39"/>
      <c r="H604" s="39"/>
      <c r="I604" s="221">
        <v>1000000</v>
      </c>
      <c r="J604" s="134">
        <v>0</v>
      </c>
      <c r="K604" s="9">
        <f t="shared" si="42"/>
        <v>1000000</v>
      </c>
      <c r="L604" s="33"/>
    </row>
    <row r="605" spans="1:12" ht="12.75">
      <c r="A605" s="81"/>
      <c r="B605" s="81"/>
      <c r="C605" s="81"/>
      <c r="D605" s="26"/>
      <c r="E605" s="134"/>
      <c r="F605" s="134"/>
      <c r="G605" s="39"/>
      <c r="H605" s="39"/>
      <c r="I605" s="37"/>
      <c r="J605" s="134"/>
      <c r="K605" s="9">
        <f t="shared" si="42"/>
        <v>0</v>
      </c>
      <c r="L605" s="33"/>
    </row>
    <row r="606" spans="1:12" ht="38.25">
      <c r="A606" s="81">
        <v>142</v>
      </c>
      <c r="B606" s="81">
        <v>2016</v>
      </c>
      <c r="C606" s="81">
        <v>2016</v>
      </c>
      <c r="D606" s="134"/>
      <c r="E606" s="33" t="s">
        <v>633</v>
      </c>
      <c r="F606" s="33" t="s">
        <v>634</v>
      </c>
      <c r="G606" s="37">
        <f>H606*15/100</f>
        <v>1746135</v>
      </c>
      <c r="H606" s="37">
        <v>11640900</v>
      </c>
      <c r="I606" s="37">
        <f>I607</f>
        <v>989500</v>
      </c>
      <c r="J606" s="37">
        <f>J607</f>
        <v>770223.3</v>
      </c>
      <c r="K606" s="9">
        <f t="shared" si="42"/>
        <v>219276.69999999995</v>
      </c>
      <c r="L606" s="37">
        <f>H606-I606</f>
        <v>10651400</v>
      </c>
    </row>
    <row r="607" spans="1:12" ht="38.25">
      <c r="A607" s="81"/>
      <c r="B607" s="81"/>
      <c r="C607" s="81"/>
      <c r="D607" s="26" t="s">
        <v>635</v>
      </c>
      <c r="E607" s="134" t="s">
        <v>176</v>
      </c>
      <c r="F607" s="134"/>
      <c r="G607" s="39"/>
      <c r="H607" s="39"/>
      <c r="I607" s="221">
        <v>989500</v>
      </c>
      <c r="J607" s="221">
        <v>770223.3</v>
      </c>
      <c r="K607" s="9">
        <f t="shared" si="42"/>
        <v>219276.69999999995</v>
      </c>
      <c r="L607" s="33"/>
    </row>
    <row r="608" spans="1:12" ht="12.75">
      <c r="A608" s="81"/>
      <c r="B608" s="81"/>
      <c r="C608" s="81"/>
      <c r="D608" s="26"/>
      <c r="E608" s="134"/>
      <c r="F608" s="134"/>
      <c r="G608" s="39"/>
      <c r="H608" s="39"/>
      <c r="I608" s="39"/>
      <c r="J608" s="134"/>
      <c r="K608" s="9">
        <f t="shared" si="42"/>
        <v>0</v>
      </c>
      <c r="L608" s="33"/>
    </row>
    <row r="609" spans="1:12" ht="25.5">
      <c r="A609" s="81">
        <v>143</v>
      </c>
      <c r="B609" s="81">
        <v>2016</v>
      </c>
      <c r="C609" s="81">
        <v>2016</v>
      </c>
      <c r="D609" s="134"/>
      <c r="E609" s="33" t="s">
        <v>636</v>
      </c>
      <c r="F609" s="33" t="s">
        <v>637</v>
      </c>
      <c r="G609" s="37">
        <f>H609*15/100</f>
        <v>3154941</v>
      </c>
      <c r="H609" s="37">
        <v>21032940</v>
      </c>
      <c r="I609" s="37">
        <f>I610</f>
        <v>1000000</v>
      </c>
      <c r="J609" s="33">
        <f>J610</f>
        <v>0</v>
      </c>
      <c r="K609" s="9">
        <f t="shared" si="42"/>
        <v>1000000</v>
      </c>
      <c r="L609" s="37">
        <f>H609-I609</f>
        <v>20032940</v>
      </c>
    </row>
    <row r="610" spans="1:12" ht="38.25">
      <c r="A610" s="81"/>
      <c r="B610" s="81"/>
      <c r="C610" s="81"/>
      <c r="D610" s="26" t="s">
        <v>638</v>
      </c>
      <c r="E610" s="134" t="s">
        <v>176</v>
      </c>
      <c r="F610" s="134"/>
      <c r="G610" s="39"/>
      <c r="H610" s="39"/>
      <c r="I610" s="221">
        <v>1000000</v>
      </c>
      <c r="J610" s="134">
        <v>0</v>
      </c>
      <c r="K610" s="9">
        <f t="shared" si="42"/>
        <v>1000000</v>
      </c>
      <c r="L610" s="33"/>
    </row>
    <row r="611" spans="1:12" ht="12.75">
      <c r="A611" s="81"/>
      <c r="B611" s="81"/>
      <c r="C611" s="81"/>
      <c r="D611" s="26"/>
      <c r="E611" s="134"/>
      <c r="F611" s="134"/>
      <c r="G611" s="39"/>
      <c r="H611" s="39"/>
      <c r="I611" s="37"/>
      <c r="J611" s="134"/>
      <c r="K611" s="9">
        <f t="shared" si="42"/>
        <v>0</v>
      </c>
      <c r="L611" s="33"/>
    </row>
    <row r="612" spans="1:12" ht="38.25">
      <c r="A612" s="81">
        <v>144</v>
      </c>
      <c r="B612" s="81">
        <v>2016</v>
      </c>
      <c r="C612" s="81">
        <v>2016</v>
      </c>
      <c r="D612" s="134"/>
      <c r="E612" s="33" t="s">
        <v>639</v>
      </c>
      <c r="F612" s="33" t="s">
        <v>640</v>
      </c>
      <c r="G612" s="37">
        <f>H612*15/100</f>
        <v>1678164</v>
      </c>
      <c r="H612" s="37">
        <v>11187760</v>
      </c>
      <c r="I612" s="37">
        <f>I613</f>
        <v>1000000</v>
      </c>
      <c r="J612" s="37">
        <f>J613</f>
        <v>100000</v>
      </c>
      <c r="K612" s="9">
        <f t="shared" si="42"/>
        <v>900000</v>
      </c>
      <c r="L612" s="37">
        <f>H612-I612</f>
        <v>10187760</v>
      </c>
    </row>
    <row r="613" spans="1:12" ht="38.25">
      <c r="A613" s="81"/>
      <c r="B613" s="81"/>
      <c r="C613" s="81"/>
      <c r="D613" s="26" t="s">
        <v>641</v>
      </c>
      <c r="E613" s="134" t="s">
        <v>176</v>
      </c>
      <c r="F613" s="134"/>
      <c r="G613" s="39"/>
      <c r="H613" s="39"/>
      <c r="I613" s="221">
        <v>1000000</v>
      </c>
      <c r="J613" s="221">
        <v>100000</v>
      </c>
      <c r="K613" s="9">
        <f t="shared" si="42"/>
        <v>900000</v>
      </c>
      <c r="L613" s="33"/>
    </row>
    <row r="614" spans="1:12" ht="12.75">
      <c r="A614" s="81"/>
      <c r="B614" s="81"/>
      <c r="C614" s="81"/>
      <c r="D614" s="26"/>
      <c r="E614" s="134"/>
      <c r="F614" s="134"/>
      <c r="G614" s="39"/>
      <c r="H614" s="39"/>
      <c r="I614" s="37"/>
      <c r="J614" s="134"/>
      <c r="K614" s="9">
        <f t="shared" si="42"/>
        <v>0</v>
      </c>
      <c r="L614" s="33"/>
    </row>
    <row r="615" spans="1:12" ht="25.5">
      <c r="A615" s="81">
        <v>145</v>
      </c>
      <c r="B615" s="81">
        <v>2016</v>
      </c>
      <c r="C615" s="81">
        <v>2016</v>
      </c>
      <c r="D615" s="134"/>
      <c r="E615" s="33" t="s">
        <v>642</v>
      </c>
      <c r="F615" s="33" t="s">
        <v>643</v>
      </c>
      <c r="G615" s="37">
        <f>H615*15/100</f>
        <v>2459139</v>
      </c>
      <c r="H615" s="37">
        <v>16394260</v>
      </c>
      <c r="I615" s="37">
        <f>I616</f>
        <v>1000000</v>
      </c>
      <c r="J615" s="33">
        <f>J616</f>
        <v>0</v>
      </c>
      <c r="K615" s="9">
        <f t="shared" si="42"/>
        <v>1000000</v>
      </c>
      <c r="L615" s="37">
        <f>H615-I615</f>
        <v>15394260</v>
      </c>
    </row>
    <row r="616" spans="1:12" ht="38.25">
      <c r="A616" s="81"/>
      <c r="B616" s="81"/>
      <c r="C616" s="81"/>
      <c r="D616" s="26" t="s">
        <v>644</v>
      </c>
      <c r="E616" s="134" t="s">
        <v>176</v>
      </c>
      <c r="F616" s="134"/>
      <c r="G616" s="39"/>
      <c r="H616" s="39"/>
      <c r="I616" s="221">
        <v>1000000</v>
      </c>
      <c r="J616" s="134">
        <v>0</v>
      </c>
      <c r="K616" s="9">
        <f t="shared" si="42"/>
        <v>1000000</v>
      </c>
      <c r="L616" s="33"/>
    </row>
    <row r="617" spans="1:12" ht="12.75">
      <c r="A617" s="81"/>
      <c r="B617" s="81"/>
      <c r="C617" s="81"/>
      <c r="D617" s="26"/>
      <c r="E617" s="134"/>
      <c r="F617" s="134"/>
      <c r="G617" s="39"/>
      <c r="H617" s="39"/>
      <c r="I617" s="37"/>
      <c r="J617" s="134"/>
      <c r="K617" s="9">
        <f t="shared" si="42"/>
        <v>0</v>
      </c>
      <c r="L617" s="33"/>
    </row>
    <row r="618" spans="1:12" ht="38.25">
      <c r="A618" s="134">
        <v>146</v>
      </c>
      <c r="B618" s="81">
        <v>2016</v>
      </c>
      <c r="C618" s="81">
        <v>2016</v>
      </c>
      <c r="D618" s="134"/>
      <c r="E618" s="33" t="s">
        <v>645</v>
      </c>
      <c r="F618" s="33" t="s">
        <v>646</v>
      </c>
      <c r="G618" s="37">
        <f>H618*15/100</f>
        <v>2733079.5</v>
      </c>
      <c r="H618" s="37">
        <v>18220530</v>
      </c>
      <c r="I618" s="37">
        <f>I619</f>
        <v>1000000</v>
      </c>
      <c r="J618" s="37">
        <f>J619</f>
        <v>100000</v>
      </c>
      <c r="K618" s="9">
        <f t="shared" si="42"/>
        <v>900000</v>
      </c>
      <c r="L618" s="37">
        <f>H618-I618</f>
        <v>17220530</v>
      </c>
    </row>
    <row r="619" spans="1:12" ht="38.25">
      <c r="A619" s="134"/>
      <c r="B619" s="134"/>
      <c r="C619" s="134"/>
      <c r="D619" s="26" t="s">
        <v>647</v>
      </c>
      <c r="E619" s="134" t="s">
        <v>176</v>
      </c>
      <c r="F619" s="134"/>
      <c r="G619" s="39"/>
      <c r="H619" s="39"/>
      <c r="I619" s="221">
        <v>1000000</v>
      </c>
      <c r="J619" s="221">
        <v>100000</v>
      </c>
      <c r="K619" s="9">
        <f t="shared" si="42"/>
        <v>900000</v>
      </c>
      <c r="L619" s="33"/>
    </row>
    <row r="620" spans="1:12" ht="12.75">
      <c r="A620" s="134"/>
      <c r="B620" s="134"/>
      <c r="C620" s="134"/>
      <c r="D620" s="26"/>
      <c r="E620" s="134"/>
      <c r="F620" s="134"/>
      <c r="G620" s="39"/>
      <c r="H620" s="39"/>
      <c r="I620" s="37"/>
      <c r="J620" s="134"/>
      <c r="K620" s="9">
        <f t="shared" si="42"/>
        <v>0</v>
      </c>
      <c r="L620" s="33"/>
    </row>
    <row r="621" spans="1:12" ht="38.25">
      <c r="A621" s="81">
        <v>147</v>
      </c>
      <c r="B621" s="81">
        <v>2016</v>
      </c>
      <c r="C621" s="81">
        <v>2016</v>
      </c>
      <c r="D621" s="134"/>
      <c r="E621" s="33" t="s">
        <v>648</v>
      </c>
      <c r="F621" s="33" t="s">
        <v>649</v>
      </c>
      <c r="G621" s="37">
        <f>H621*15/100</f>
        <v>541492.5</v>
      </c>
      <c r="H621" s="37">
        <v>3609950</v>
      </c>
      <c r="I621" s="37">
        <f>I622</f>
        <v>1000000</v>
      </c>
      <c r="J621" s="37">
        <f>J622</f>
        <v>100000</v>
      </c>
      <c r="K621" s="9">
        <f t="shared" si="42"/>
        <v>900000</v>
      </c>
      <c r="L621" s="37">
        <f>H621-I621</f>
        <v>2609950</v>
      </c>
    </row>
    <row r="622" spans="1:12" ht="38.25">
      <c r="A622" s="81"/>
      <c r="B622" s="81"/>
      <c r="C622" s="81"/>
      <c r="D622" s="26" t="s">
        <v>650</v>
      </c>
      <c r="E622" s="134" t="s">
        <v>176</v>
      </c>
      <c r="F622" s="134"/>
      <c r="G622" s="39"/>
      <c r="H622" s="39"/>
      <c r="I622" s="221">
        <v>1000000</v>
      </c>
      <c r="J622" s="221">
        <v>100000</v>
      </c>
      <c r="K622" s="9">
        <f t="shared" si="42"/>
        <v>900000</v>
      </c>
      <c r="L622" s="33"/>
    </row>
    <row r="623" spans="1:12" ht="12.75">
      <c r="A623" s="81"/>
      <c r="B623" s="81"/>
      <c r="C623" s="81"/>
      <c r="D623" s="26"/>
      <c r="E623" s="134"/>
      <c r="F623" s="134"/>
      <c r="G623" s="39"/>
      <c r="H623" s="39"/>
      <c r="I623" s="37"/>
      <c r="J623" s="134"/>
      <c r="K623" s="9">
        <f t="shared" si="42"/>
        <v>0</v>
      </c>
      <c r="L623" s="33"/>
    </row>
    <row r="624" spans="1:12" ht="51">
      <c r="A624" s="81">
        <v>148</v>
      </c>
      <c r="B624" s="81">
        <v>2016</v>
      </c>
      <c r="C624" s="81">
        <v>2016</v>
      </c>
      <c r="D624" s="134"/>
      <c r="E624" s="33" t="s">
        <v>651</v>
      </c>
      <c r="F624" s="33" t="s">
        <v>652</v>
      </c>
      <c r="G624" s="37">
        <f>H624*15/100</f>
        <v>943050</v>
      </c>
      <c r="H624" s="37">
        <v>6287000</v>
      </c>
      <c r="I624" s="37">
        <f>I625</f>
        <v>1000000</v>
      </c>
      <c r="J624" s="37">
        <f>J625</f>
        <v>100000</v>
      </c>
      <c r="K624" s="9">
        <f t="shared" si="42"/>
        <v>900000</v>
      </c>
      <c r="L624" s="37">
        <f>H624-I624</f>
        <v>5287000</v>
      </c>
    </row>
    <row r="625" spans="1:12" ht="25.5">
      <c r="A625" s="81"/>
      <c r="B625" s="81"/>
      <c r="C625" s="81"/>
      <c r="D625" s="26" t="s">
        <v>1297</v>
      </c>
      <c r="E625" s="134" t="s">
        <v>176</v>
      </c>
      <c r="F625" s="134"/>
      <c r="G625" s="39"/>
      <c r="H625" s="39"/>
      <c r="I625" s="221">
        <v>1000000</v>
      </c>
      <c r="J625" s="221">
        <v>100000</v>
      </c>
      <c r="K625" s="9">
        <f t="shared" si="42"/>
        <v>900000</v>
      </c>
      <c r="L625" s="33"/>
    </row>
    <row r="626" spans="1:12" ht="12.75">
      <c r="A626" s="81"/>
      <c r="B626" s="81"/>
      <c r="C626" s="81"/>
      <c r="D626" s="26"/>
      <c r="E626" s="134"/>
      <c r="F626" s="134"/>
      <c r="G626" s="39"/>
      <c r="H626" s="39"/>
      <c r="I626" s="37"/>
      <c r="J626" s="134"/>
      <c r="K626" s="9">
        <f t="shared" si="42"/>
        <v>0</v>
      </c>
      <c r="L626" s="33"/>
    </row>
    <row r="627" spans="1:12" ht="25.5">
      <c r="A627" s="81">
        <v>149</v>
      </c>
      <c r="B627" s="81">
        <v>2016</v>
      </c>
      <c r="C627" s="81">
        <v>2016</v>
      </c>
      <c r="D627" s="134"/>
      <c r="E627" s="33" t="s">
        <v>653</v>
      </c>
      <c r="F627" s="33" t="s">
        <v>654</v>
      </c>
      <c r="G627" s="37">
        <f>H627*15/100</f>
        <v>4109200.5</v>
      </c>
      <c r="H627" s="37">
        <v>27394670</v>
      </c>
      <c r="I627" s="37">
        <f>I628</f>
        <v>1000000</v>
      </c>
      <c r="J627" s="37">
        <f>J628</f>
        <v>100000</v>
      </c>
      <c r="K627" s="9">
        <f t="shared" si="42"/>
        <v>900000</v>
      </c>
      <c r="L627" s="37">
        <f>H627-I627</f>
        <v>26394670</v>
      </c>
    </row>
    <row r="628" spans="1:12" ht="25.5">
      <c r="A628" s="81"/>
      <c r="B628" s="81"/>
      <c r="C628" s="81"/>
      <c r="D628" s="26" t="s">
        <v>1299</v>
      </c>
      <c r="E628" s="134" t="s">
        <v>176</v>
      </c>
      <c r="F628" s="134"/>
      <c r="G628" s="39"/>
      <c r="H628" s="39"/>
      <c r="I628" s="221">
        <v>1000000</v>
      </c>
      <c r="J628" s="221">
        <v>100000</v>
      </c>
      <c r="K628" s="9">
        <f t="shared" si="42"/>
        <v>900000</v>
      </c>
      <c r="L628" s="33"/>
    </row>
    <row r="629" spans="1:12" ht="12.75">
      <c r="A629" s="81"/>
      <c r="B629" s="81"/>
      <c r="C629" s="81"/>
      <c r="D629" s="26"/>
      <c r="E629" s="134"/>
      <c r="F629" s="134"/>
      <c r="G629" s="39"/>
      <c r="H629" s="39"/>
      <c r="I629" s="37"/>
      <c r="J629" s="134"/>
      <c r="K629" s="9">
        <f t="shared" si="42"/>
        <v>0</v>
      </c>
      <c r="L629" s="33"/>
    </row>
    <row r="630" spans="1:12" ht="25.5">
      <c r="A630" s="81">
        <v>150</v>
      </c>
      <c r="B630" s="81">
        <v>2016</v>
      </c>
      <c r="C630" s="81">
        <v>2016</v>
      </c>
      <c r="D630" s="134"/>
      <c r="E630" s="33" t="s">
        <v>655</v>
      </c>
      <c r="F630" s="33" t="s">
        <v>656</v>
      </c>
      <c r="G630" s="37">
        <f>H630*15/100</f>
        <v>2529274.5</v>
      </c>
      <c r="H630" s="37">
        <v>16861830</v>
      </c>
      <c r="I630" s="37">
        <f>I631</f>
        <v>1000000</v>
      </c>
      <c r="J630" s="134">
        <f>J631</f>
        <v>0</v>
      </c>
      <c r="K630" s="9">
        <f t="shared" si="42"/>
        <v>1000000</v>
      </c>
      <c r="L630" s="37">
        <f>H630-I630</f>
        <v>15861830</v>
      </c>
    </row>
    <row r="631" spans="1:12" ht="25.5">
      <c r="A631" s="81"/>
      <c r="B631" s="81"/>
      <c r="C631" s="81"/>
      <c r="D631" s="26" t="s">
        <v>1298</v>
      </c>
      <c r="E631" s="134" t="s">
        <v>176</v>
      </c>
      <c r="F631" s="134"/>
      <c r="G631" s="39"/>
      <c r="H631" s="39"/>
      <c r="I631" s="221">
        <v>1000000</v>
      </c>
      <c r="J631" s="134">
        <v>0</v>
      </c>
      <c r="K631" s="9">
        <f t="shared" si="42"/>
        <v>1000000</v>
      </c>
      <c r="L631" s="33"/>
    </row>
    <row r="632" spans="1:12" ht="12.75">
      <c r="A632" s="81"/>
      <c r="B632" s="81"/>
      <c r="C632" s="81"/>
      <c r="D632" s="26"/>
      <c r="E632" s="134"/>
      <c r="F632" s="134"/>
      <c r="G632" s="39"/>
      <c r="H632" s="39"/>
      <c r="I632" s="37"/>
      <c r="J632" s="134"/>
      <c r="K632" s="9">
        <f t="shared" si="42"/>
        <v>0</v>
      </c>
      <c r="L632" s="33"/>
    </row>
    <row r="633" spans="1:12" ht="25.5">
      <c r="A633" s="81">
        <v>151</v>
      </c>
      <c r="B633" s="81">
        <v>2016</v>
      </c>
      <c r="C633" s="81">
        <v>2016</v>
      </c>
      <c r="D633" s="134"/>
      <c r="E633" s="33" t="s">
        <v>657</v>
      </c>
      <c r="F633" s="33" t="s">
        <v>658</v>
      </c>
      <c r="G633" s="37">
        <f>H633*15/100</f>
        <v>2604898.5</v>
      </c>
      <c r="H633" s="37">
        <v>17365990</v>
      </c>
      <c r="I633" s="37">
        <f>I634</f>
        <v>1000000</v>
      </c>
      <c r="J633" s="33">
        <f>J634</f>
        <v>890404.42</v>
      </c>
      <c r="K633" s="9">
        <f t="shared" si="42"/>
        <v>109595.57999999996</v>
      </c>
      <c r="L633" s="37">
        <f>H633-I633</f>
        <v>16365990</v>
      </c>
    </row>
    <row r="634" spans="1:12" ht="25.5">
      <c r="A634" s="81"/>
      <c r="B634" s="81"/>
      <c r="C634" s="81"/>
      <c r="D634" s="33" t="s">
        <v>1296</v>
      </c>
      <c r="E634" s="27" t="s">
        <v>176</v>
      </c>
      <c r="F634" s="27"/>
      <c r="G634" s="34"/>
      <c r="H634" s="34"/>
      <c r="I634" s="221">
        <v>1000000</v>
      </c>
      <c r="J634" s="27">
        <v>890404.42</v>
      </c>
      <c r="K634" s="9">
        <f t="shared" si="42"/>
        <v>109595.57999999996</v>
      </c>
      <c r="L634" s="33"/>
    </row>
    <row r="635" spans="1:12" ht="12.75">
      <c r="A635" s="81"/>
      <c r="B635" s="81"/>
      <c r="C635" s="81"/>
      <c r="D635" s="33"/>
      <c r="E635" s="27"/>
      <c r="F635" s="27"/>
      <c r="G635" s="34"/>
      <c r="H635" s="34"/>
      <c r="I635" s="37"/>
      <c r="J635" s="27"/>
      <c r="K635" s="9">
        <f t="shared" si="42"/>
        <v>0</v>
      </c>
      <c r="L635" s="33"/>
    </row>
    <row r="636" spans="1:12" ht="25.5">
      <c r="A636" s="81">
        <v>152</v>
      </c>
      <c r="B636" s="81">
        <v>2016</v>
      </c>
      <c r="C636" s="81">
        <v>2016</v>
      </c>
      <c r="D636" s="134"/>
      <c r="E636" s="33" t="s">
        <v>659</v>
      </c>
      <c r="F636" s="33" t="s">
        <v>660</v>
      </c>
      <c r="G636" s="37">
        <f>H636*15/100</f>
        <v>5326578</v>
      </c>
      <c r="H636" s="37">
        <v>35510520</v>
      </c>
      <c r="I636" s="37">
        <f>I637</f>
        <v>1000000</v>
      </c>
      <c r="J636" s="33">
        <f>J637</f>
        <v>0</v>
      </c>
      <c r="K636" s="9">
        <f t="shared" si="42"/>
        <v>1000000</v>
      </c>
      <c r="L636" s="37">
        <f>H636-I636</f>
        <v>34510520</v>
      </c>
    </row>
    <row r="637" spans="1:12" ht="38.25">
      <c r="A637" s="81"/>
      <c r="B637" s="81"/>
      <c r="C637" s="81"/>
      <c r="D637" s="33" t="s">
        <v>661</v>
      </c>
      <c r="E637" s="134" t="s">
        <v>176</v>
      </c>
      <c r="F637" s="134"/>
      <c r="G637" s="39"/>
      <c r="H637" s="39"/>
      <c r="I637" s="221">
        <v>1000000</v>
      </c>
      <c r="J637" s="134">
        <v>0</v>
      </c>
      <c r="K637" s="9">
        <f t="shared" si="42"/>
        <v>1000000</v>
      </c>
      <c r="L637" s="33"/>
    </row>
    <row r="638" spans="1:12" ht="12.75">
      <c r="A638" s="81"/>
      <c r="B638" s="81"/>
      <c r="C638" s="81"/>
      <c r="D638" s="33"/>
      <c r="E638" s="134"/>
      <c r="F638" s="134"/>
      <c r="G638" s="39"/>
      <c r="H638" s="39"/>
      <c r="I638" s="37"/>
      <c r="J638" s="134"/>
      <c r="K638" s="9">
        <f t="shared" si="42"/>
        <v>0</v>
      </c>
      <c r="L638" s="33"/>
    </row>
    <row r="639" spans="1:12" ht="25.5">
      <c r="A639" s="81">
        <v>153</v>
      </c>
      <c r="B639" s="81">
        <v>2016</v>
      </c>
      <c r="C639" s="81">
        <v>2016</v>
      </c>
      <c r="D639" s="134"/>
      <c r="E639" s="33" t="s">
        <v>662</v>
      </c>
      <c r="F639" s="33" t="s">
        <v>663</v>
      </c>
      <c r="G639" s="37">
        <f>H639*15/100</f>
        <v>4901938.5</v>
      </c>
      <c r="H639" s="37">
        <v>32679590</v>
      </c>
      <c r="I639" s="37">
        <f>I640</f>
        <v>1000000</v>
      </c>
      <c r="J639" s="37">
        <f>J640</f>
        <v>100000</v>
      </c>
      <c r="K639" s="9">
        <f t="shared" si="42"/>
        <v>900000</v>
      </c>
      <c r="L639" s="37">
        <f>H639-I639</f>
        <v>31679590</v>
      </c>
    </row>
    <row r="640" spans="1:12" ht="25.5">
      <c r="A640" s="81"/>
      <c r="B640" s="81"/>
      <c r="C640" s="81"/>
      <c r="D640" s="26" t="s">
        <v>1295</v>
      </c>
      <c r="E640" s="134" t="s">
        <v>176</v>
      </c>
      <c r="F640" s="134"/>
      <c r="G640" s="39"/>
      <c r="H640" s="39"/>
      <c r="I640" s="221">
        <v>1000000</v>
      </c>
      <c r="J640" s="221">
        <v>100000</v>
      </c>
      <c r="K640" s="9">
        <f t="shared" si="42"/>
        <v>900000</v>
      </c>
      <c r="L640" s="33"/>
    </row>
    <row r="641" spans="1:12" ht="12.75">
      <c r="A641" s="81"/>
      <c r="B641" s="81"/>
      <c r="C641" s="81"/>
      <c r="D641" s="26"/>
      <c r="E641" s="134"/>
      <c r="F641" s="134"/>
      <c r="G641" s="39"/>
      <c r="H641" s="39"/>
      <c r="I641" s="37"/>
      <c r="J641" s="134"/>
      <c r="K641" s="9">
        <f t="shared" si="42"/>
        <v>0</v>
      </c>
      <c r="L641" s="33"/>
    </row>
    <row r="642" spans="1:12" ht="25.5">
      <c r="A642" s="81">
        <v>154</v>
      </c>
      <c r="B642" s="81">
        <v>2016</v>
      </c>
      <c r="C642" s="81">
        <v>2016</v>
      </c>
      <c r="D642" s="134"/>
      <c r="E642" s="33" t="s">
        <v>664</v>
      </c>
      <c r="F642" s="33" t="s">
        <v>665</v>
      </c>
      <c r="G642" s="37">
        <f>H642*15/100</f>
        <v>4447144.5</v>
      </c>
      <c r="H642" s="37">
        <v>29647630</v>
      </c>
      <c r="I642" s="37">
        <f>I643</f>
        <v>1000000</v>
      </c>
      <c r="J642" s="33">
        <f>J643</f>
        <v>0</v>
      </c>
      <c r="K642" s="9">
        <f t="shared" si="42"/>
        <v>1000000</v>
      </c>
      <c r="L642" s="37">
        <f>H642-I642</f>
        <v>28647630</v>
      </c>
    </row>
    <row r="643" spans="1:12" ht="38.25">
      <c r="A643" s="81"/>
      <c r="B643" s="81"/>
      <c r="C643" s="81"/>
      <c r="D643" s="26" t="s">
        <v>666</v>
      </c>
      <c r="E643" s="27" t="s">
        <v>176</v>
      </c>
      <c r="F643" s="27"/>
      <c r="G643" s="34"/>
      <c r="H643" s="34"/>
      <c r="I643" s="221">
        <v>1000000</v>
      </c>
      <c r="J643" s="27">
        <v>0</v>
      </c>
      <c r="K643" s="9">
        <f t="shared" ref="K643:K706" si="43">I643-J643</f>
        <v>1000000</v>
      </c>
      <c r="L643" s="33"/>
    </row>
    <row r="644" spans="1:12" ht="12.75">
      <c r="A644" s="81"/>
      <c r="B644" s="81"/>
      <c r="C644" s="81"/>
      <c r="D644" s="26"/>
      <c r="E644" s="27"/>
      <c r="F644" s="27"/>
      <c r="G644" s="34"/>
      <c r="H644" s="34"/>
      <c r="I644" s="37"/>
      <c r="J644" s="27"/>
      <c r="K644" s="9">
        <f t="shared" si="43"/>
        <v>0</v>
      </c>
      <c r="L644" s="33"/>
    </row>
    <row r="645" spans="1:12" ht="25.5">
      <c r="A645" s="81">
        <v>155</v>
      </c>
      <c r="B645" s="81">
        <v>2016</v>
      </c>
      <c r="C645" s="81">
        <v>2016</v>
      </c>
      <c r="D645" s="134"/>
      <c r="E645" s="33" t="s">
        <v>667</v>
      </c>
      <c r="F645" s="33" t="s">
        <v>668</v>
      </c>
      <c r="G645" s="37">
        <f>H645*15/100</f>
        <v>2585635.5</v>
      </c>
      <c r="H645" s="37">
        <v>17237570</v>
      </c>
      <c r="I645" s="37">
        <f>I646</f>
        <v>1005030</v>
      </c>
      <c r="J645" s="33">
        <f>J646</f>
        <v>0</v>
      </c>
      <c r="K645" s="9">
        <f t="shared" si="43"/>
        <v>1005030</v>
      </c>
      <c r="L645" s="37">
        <f>H645-I645</f>
        <v>16232540</v>
      </c>
    </row>
    <row r="646" spans="1:12" ht="25.5">
      <c r="A646" s="81"/>
      <c r="B646" s="81"/>
      <c r="C646" s="81"/>
      <c r="D646" s="26" t="s">
        <v>1294</v>
      </c>
      <c r="E646" s="27" t="s">
        <v>176</v>
      </c>
      <c r="F646" s="27"/>
      <c r="G646" s="34"/>
      <c r="H646" s="34"/>
      <c r="I646" s="221">
        <v>1005030</v>
      </c>
      <c r="J646" s="27">
        <v>0</v>
      </c>
      <c r="K646" s="9">
        <f t="shared" si="43"/>
        <v>1005030</v>
      </c>
      <c r="L646" s="33"/>
    </row>
    <row r="647" spans="1:12" ht="12.75">
      <c r="A647" s="81"/>
      <c r="B647" s="81"/>
      <c r="C647" s="81"/>
      <c r="D647" s="26"/>
      <c r="E647" s="27"/>
      <c r="F647" s="27"/>
      <c r="G647" s="34"/>
      <c r="H647" s="34"/>
      <c r="I647" s="34"/>
      <c r="J647" s="27"/>
      <c r="K647" s="9">
        <f t="shared" si="43"/>
        <v>0</v>
      </c>
      <c r="L647" s="33"/>
    </row>
    <row r="648" spans="1:12" ht="25.5">
      <c r="A648" s="81">
        <v>156</v>
      </c>
      <c r="B648" s="81">
        <v>2016</v>
      </c>
      <c r="C648" s="81">
        <v>2016</v>
      </c>
      <c r="D648" s="134"/>
      <c r="E648" s="33" t="s">
        <v>669</v>
      </c>
      <c r="F648" s="33" t="s">
        <v>670</v>
      </c>
      <c r="G648" s="37">
        <f>H648*15/100</f>
        <v>206303.1</v>
      </c>
      <c r="H648" s="37">
        <v>1375354</v>
      </c>
      <c r="I648" s="37">
        <f>I649</f>
        <v>1000000</v>
      </c>
      <c r="J648" s="33">
        <f>J649</f>
        <v>0</v>
      </c>
      <c r="K648" s="9">
        <f t="shared" si="43"/>
        <v>1000000</v>
      </c>
      <c r="L648" s="37">
        <f>H648-I648</f>
        <v>375354</v>
      </c>
    </row>
    <row r="649" spans="1:12" ht="25.5">
      <c r="A649" s="81"/>
      <c r="B649" s="81"/>
      <c r="C649" s="81"/>
      <c r="D649" s="26" t="s">
        <v>1293</v>
      </c>
      <c r="E649" s="134" t="s">
        <v>176</v>
      </c>
      <c r="F649" s="134"/>
      <c r="G649" s="39"/>
      <c r="H649" s="39"/>
      <c r="I649" s="221">
        <v>1000000</v>
      </c>
      <c r="J649" s="134"/>
      <c r="K649" s="9">
        <f t="shared" si="43"/>
        <v>1000000</v>
      </c>
      <c r="L649" s="33"/>
    </row>
    <row r="650" spans="1:12" ht="12.75">
      <c r="A650" s="81"/>
      <c r="B650" s="81"/>
      <c r="C650" s="81"/>
      <c r="D650" s="26"/>
      <c r="E650" s="134"/>
      <c r="F650" s="134"/>
      <c r="G650" s="39"/>
      <c r="H650" s="39"/>
      <c r="I650" s="37"/>
      <c r="J650" s="134"/>
      <c r="K650" s="9">
        <f t="shared" si="43"/>
        <v>0</v>
      </c>
      <c r="L650" s="33"/>
    </row>
    <row r="651" spans="1:12" ht="25.5">
      <c r="A651" s="81">
        <v>157</v>
      </c>
      <c r="B651" s="81">
        <v>2016</v>
      </c>
      <c r="C651" s="81">
        <v>2016</v>
      </c>
      <c r="D651" s="134"/>
      <c r="E651" s="33" t="s">
        <v>671</v>
      </c>
      <c r="F651" s="33" t="s">
        <v>672</v>
      </c>
      <c r="G651" s="37">
        <f>H651*15/100</f>
        <v>2957802</v>
      </c>
      <c r="H651" s="37">
        <v>19718680</v>
      </c>
      <c r="I651" s="37">
        <f>I652</f>
        <v>1000000</v>
      </c>
      <c r="J651" s="33">
        <f>J652</f>
        <v>0</v>
      </c>
      <c r="K651" s="9">
        <f t="shared" si="43"/>
        <v>1000000</v>
      </c>
      <c r="L651" s="37">
        <f>H651-I651</f>
        <v>18718680</v>
      </c>
    </row>
    <row r="652" spans="1:12" ht="38.25">
      <c r="A652" s="81"/>
      <c r="B652" s="81"/>
      <c r="C652" s="81"/>
      <c r="D652" s="26" t="s">
        <v>673</v>
      </c>
      <c r="E652" s="134" t="s">
        <v>176</v>
      </c>
      <c r="F652" s="134"/>
      <c r="G652" s="39"/>
      <c r="H652" s="39"/>
      <c r="I652" s="221">
        <v>1000000</v>
      </c>
      <c r="J652" s="134"/>
      <c r="K652" s="9">
        <f t="shared" si="43"/>
        <v>1000000</v>
      </c>
      <c r="L652" s="33"/>
    </row>
    <row r="653" spans="1:12" ht="12.75">
      <c r="A653" s="81"/>
      <c r="B653" s="81"/>
      <c r="C653" s="81"/>
      <c r="D653" s="26"/>
      <c r="E653" s="134"/>
      <c r="F653" s="134"/>
      <c r="G653" s="39"/>
      <c r="H653" s="39"/>
      <c r="I653" s="37"/>
      <c r="J653" s="134"/>
      <c r="K653" s="9">
        <f t="shared" si="43"/>
        <v>0</v>
      </c>
      <c r="L653" s="33"/>
    </row>
    <row r="654" spans="1:12" ht="38.25">
      <c r="A654" s="81">
        <v>158</v>
      </c>
      <c r="B654" s="81">
        <v>2016</v>
      </c>
      <c r="C654" s="81">
        <v>2016</v>
      </c>
      <c r="D654" s="33"/>
      <c r="E654" s="33" t="s">
        <v>674</v>
      </c>
      <c r="F654" s="33" t="s">
        <v>675</v>
      </c>
      <c r="G654" s="37">
        <f>H654*15/100</f>
        <v>2217642</v>
      </c>
      <c r="H654" s="37">
        <v>14784280</v>
      </c>
      <c r="I654" s="37">
        <f>I655</f>
        <v>1000000</v>
      </c>
      <c r="J654" s="33">
        <f>J655</f>
        <v>0</v>
      </c>
      <c r="K654" s="9">
        <f t="shared" si="43"/>
        <v>1000000</v>
      </c>
      <c r="L654" s="37">
        <f>H654-I654</f>
        <v>13784280</v>
      </c>
    </row>
    <row r="655" spans="1:12" ht="25.5">
      <c r="A655" s="81"/>
      <c r="B655" s="81"/>
      <c r="C655" s="81"/>
      <c r="D655" s="26" t="s">
        <v>1292</v>
      </c>
      <c r="E655" s="134" t="s">
        <v>176</v>
      </c>
      <c r="F655" s="134"/>
      <c r="G655" s="39"/>
      <c r="H655" s="39"/>
      <c r="I655" s="221">
        <v>1000000</v>
      </c>
      <c r="J655" s="134">
        <v>0</v>
      </c>
      <c r="K655" s="9">
        <f t="shared" si="43"/>
        <v>1000000</v>
      </c>
      <c r="L655" s="33"/>
    </row>
    <row r="656" spans="1:12" ht="12.75">
      <c r="A656" s="81"/>
      <c r="B656" s="81"/>
      <c r="C656" s="81"/>
      <c r="D656" s="26"/>
      <c r="E656" s="134"/>
      <c r="F656" s="134"/>
      <c r="G656" s="39"/>
      <c r="H656" s="39"/>
      <c r="I656" s="37"/>
      <c r="J656" s="134"/>
      <c r="K656" s="9">
        <f t="shared" si="43"/>
        <v>0</v>
      </c>
      <c r="L656" s="33"/>
    </row>
    <row r="657" spans="1:12" ht="89.25">
      <c r="A657" s="81">
        <v>159</v>
      </c>
      <c r="B657" s="81">
        <v>2016</v>
      </c>
      <c r="C657" s="81">
        <v>2016</v>
      </c>
      <c r="D657" s="33"/>
      <c r="E657" s="33" t="s">
        <v>676</v>
      </c>
      <c r="F657" s="33" t="s">
        <v>677</v>
      </c>
      <c r="G657" s="37">
        <f>H657*15/100</f>
        <v>6959055.2999999998</v>
      </c>
      <c r="H657" s="37">
        <v>46393702</v>
      </c>
      <c r="I657" s="37">
        <f>I658</f>
        <v>1000000</v>
      </c>
      <c r="J657" s="33">
        <f>J658</f>
        <v>0</v>
      </c>
      <c r="K657" s="9">
        <f t="shared" si="43"/>
        <v>1000000</v>
      </c>
      <c r="L657" s="37">
        <f>H657-I657</f>
        <v>45393702</v>
      </c>
    </row>
    <row r="658" spans="1:12" ht="25.5">
      <c r="A658" s="81"/>
      <c r="B658" s="81"/>
      <c r="C658" s="81"/>
      <c r="D658" s="26" t="s">
        <v>1291</v>
      </c>
      <c r="E658" s="134" t="s">
        <v>176</v>
      </c>
      <c r="F658" s="134"/>
      <c r="G658" s="39"/>
      <c r="H658" s="39"/>
      <c r="I658" s="221">
        <v>1000000</v>
      </c>
      <c r="J658" s="134">
        <v>0</v>
      </c>
      <c r="K658" s="9">
        <f t="shared" si="43"/>
        <v>1000000</v>
      </c>
      <c r="L658" s="33"/>
    </row>
    <row r="659" spans="1:12" ht="12.75">
      <c r="A659" s="81"/>
      <c r="B659" s="81"/>
      <c r="C659" s="81"/>
      <c r="D659" s="26"/>
      <c r="E659" s="134"/>
      <c r="F659" s="134"/>
      <c r="G659" s="39"/>
      <c r="H659" s="39"/>
      <c r="I659" s="37"/>
      <c r="J659" s="134"/>
      <c r="K659" s="9">
        <f t="shared" si="43"/>
        <v>0</v>
      </c>
      <c r="L659" s="33"/>
    </row>
    <row r="660" spans="1:12" ht="25.5">
      <c r="A660" s="81">
        <v>160</v>
      </c>
      <c r="B660" s="81">
        <v>2016</v>
      </c>
      <c r="C660" s="81">
        <v>2016</v>
      </c>
      <c r="D660" s="33"/>
      <c r="E660" s="33" t="s">
        <v>678</v>
      </c>
      <c r="F660" s="33" t="s">
        <v>679</v>
      </c>
      <c r="G660" s="37">
        <f>H660*15/100</f>
        <v>2941618.5</v>
      </c>
      <c r="H660" s="37">
        <v>19610790</v>
      </c>
      <c r="I660" s="37">
        <f>I661</f>
        <v>1000000</v>
      </c>
      <c r="J660" s="33">
        <f>J661</f>
        <v>0</v>
      </c>
      <c r="K660" s="9">
        <f t="shared" si="43"/>
        <v>1000000</v>
      </c>
      <c r="L660" s="37">
        <f>H660-I660</f>
        <v>18610790</v>
      </c>
    </row>
    <row r="661" spans="1:12" ht="38.25">
      <c r="A661" s="81"/>
      <c r="B661" s="81"/>
      <c r="C661" s="81"/>
      <c r="D661" s="26" t="s">
        <v>680</v>
      </c>
      <c r="E661" s="134" t="s">
        <v>176</v>
      </c>
      <c r="F661" s="134"/>
      <c r="G661" s="39"/>
      <c r="H661" s="39"/>
      <c r="I661" s="221">
        <v>1000000</v>
      </c>
      <c r="J661" s="134"/>
      <c r="K661" s="9">
        <f t="shared" si="43"/>
        <v>1000000</v>
      </c>
      <c r="L661" s="33"/>
    </row>
    <row r="662" spans="1:12" ht="12.75">
      <c r="A662" s="81"/>
      <c r="B662" s="81"/>
      <c r="C662" s="81"/>
      <c r="D662" s="26"/>
      <c r="E662" s="134"/>
      <c r="F662" s="134"/>
      <c r="G662" s="39"/>
      <c r="H662" s="39"/>
      <c r="I662" s="37"/>
      <c r="J662" s="134"/>
      <c r="K662" s="9">
        <f t="shared" si="43"/>
        <v>0</v>
      </c>
      <c r="L662" s="33"/>
    </row>
    <row r="663" spans="1:12" ht="25.5">
      <c r="A663" s="81">
        <v>161</v>
      </c>
      <c r="B663" s="81">
        <v>2016</v>
      </c>
      <c r="C663" s="81">
        <v>2016</v>
      </c>
      <c r="D663" s="33"/>
      <c r="E663" s="33" t="s">
        <v>681</v>
      </c>
      <c r="F663" s="33" t="s">
        <v>682</v>
      </c>
      <c r="G663" s="37">
        <f>H663*15/100</f>
        <v>1149978</v>
      </c>
      <c r="H663" s="37">
        <v>7666520</v>
      </c>
      <c r="I663" s="37">
        <f>I664</f>
        <v>1000000</v>
      </c>
      <c r="J663" s="37">
        <f>J664</f>
        <v>100000</v>
      </c>
      <c r="K663" s="9">
        <f t="shared" si="43"/>
        <v>900000</v>
      </c>
      <c r="L663" s="37">
        <f>H663-I663</f>
        <v>6666520</v>
      </c>
    </row>
    <row r="664" spans="1:12" ht="38.25">
      <c r="A664" s="81"/>
      <c r="B664" s="81"/>
      <c r="C664" s="81"/>
      <c r="D664" s="26" t="s">
        <v>683</v>
      </c>
      <c r="E664" s="134" t="s">
        <v>176</v>
      </c>
      <c r="F664" s="134"/>
      <c r="G664" s="39"/>
      <c r="H664" s="39"/>
      <c r="I664" s="221">
        <v>1000000</v>
      </c>
      <c r="J664" s="221">
        <v>100000</v>
      </c>
      <c r="K664" s="9">
        <f t="shared" si="43"/>
        <v>900000</v>
      </c>
      <c r="L664" s="33"/>
    </row>
    <row r="665" spans="1:12" ht="12.75">
      <c r="A665" s="81"/>
      <c r="B665" s="81"/>
      <c r="C665" s="81"/>
      <c r="D665" s="26"/>
      <c r="E665" s="134"/>
      <c r="F665" s="134"/>
      <c r="G665" s="39"/>
      <c r="H665" s="39"/>
      <c r="I665" s="37"/>
      <c r="J665" s="134"/>
      <c r="K665" s="9">
        <f t="shared" si="43"/>
        <v>0</v>
      </c>
      <c r="L665" s="33"/>
    </row>
    <row r="666" spans="1:12" ht="25.5">
      <c r="A666" s="81">
        <v>162</v>
      </c>
      <c r="B666" s="81">
        <v>2016</v>
      </c>
      <c r="C666" s="81">
        <v>2016</v>
      </c>
      <c r="D666" s="33"/>
      <c r="E666" s="33" t="s">
        <v>684</v>
      </c>
      <c r="F666" s="33" t="s">
        <v>685</v>
      </c>
      <c r="G666" s="37">
        <f>H666*15/100</f>
        <v>27466.65</v>
      </c>
      <c r="H666" s="37">
        <v>183111</v>
      </c>
      <c r="I666" s="37">
        <f>I667</f>
        <v>155000</v>
      </c>
      <c r="J666" s="37">
        <f>J667</f>
        <v>155000</v>
      </c>
      <c r="K666" s="9">
        <f t="shared" si="43"/>
        <v>0</v>
      </c>
      <c r="L666" s="37">
        <f>H666-I666</f>
        <v>28111</v>
      </c>
    </row>
    <row r="667" spans="1:12" ht="25.5">
      <c r="A667" s="81"/>
      <c r="B667" s="81"/>
      <c r="C667" s="81"/>
      <c r="D667" s="26" t="s">
        <v>1280</v>
      </c>
      <c r="E667" s="134" t="s">
        <v>176</v>
      </c>
      <c r="F667" s="134"/>
      <c r="G667" s="39"/>
      <c r="H667" s="39"/>
      <c r="I667" s="221">
        <v>155000</v>
      </c>
      <c r="J667" s="221">
        <v>155000</v>
      </c>
      <c r="K667" s="9">
        <f t="shared" si="43"/>
        <v>0</v>
      </c>
      <c r="L667" s="33"/>
    </row>
    <row r="668" spans="1:12" ht="12.75">
      <c r="A668" s="81"/>
      <c r="B668" s="81"/>
      <c r="C668" s="81"/>
      <c r="D668" s="26"/>
      <c r="E668" s="134"/>
      <c r="F668" s="134"/>
      <c r="G668" s="39"/>
      <c r="H668" s="39"/>
      <c r="I668" s="39"/>
      <c r="J668" s="134"/>
      <c r="K668" s="9">
        <f t="shared" si="43"/>
        <v>0</v>
      </c>
      <c r="L668" s="33"/>
    </row>
    <row r="669" spans="1:12" ht="25.5">
      <c r="A669" s="81">
        <v>163</v>
      </c>
      <c r="B669" s="81">
        <v>2016</v>
      </c>
      <c r="C669" s="81">
        <v>2016</v>
      </c>
      <c r="D669" s="33"/>
      <c r="E669" s="33" t="s">
        <v>686</v>
      </c>
      <c r="F669" s="33" t="s">
        <v>687</v>
      </c>
      <c r="G669" s="37">
        <f>H669*15/100</f>
        <v>476749.5</v>
      </c>
      <c r="H669" s="37">
        <v>3178330</v>
      </c>
      <c r="I669" s="37">
        <f>I670</f>
        <v>1000000</v>
      </c>
      <c r="J669" s="33">
        <f>J670</f>
        <v>0</v>
      </c>
      <c r="K669" s="9">
        <f t="shared" si="43"/>
        <v>1000000</v>
      </c>
      <c r="L669" s="37">
        <f>H669-I669</f>
        <v>2178330</v>
      </c>
    </row>
    <row r="670" spans="1:12" ht="25.5">
      <c r="A670" s="81"/>
      <c r="B670" s="81"/>
      <c r="C670" s="81"/>
      <c r="D670" s="26" t="s">
        <v>1279</v>
      </c>
      <c r="E670" s="134" t="s">
        <v>176</v>
      </c>
      <c r="F670" s="134"/>
      <c r="G670" s="39"/>
      <c r="H670" s="39"/>
      <c r="I670" s="221">
        <v>1000000</v>
      </c>
      <c r="J670" s="134"/>
      <c r="K670" s="9">
        <f t="shared" si="43"/>
        <v>1000000</v>
      </c>
      <c r="L670" s="33"/>
    </row>
    <row r="671" spans="1:12" ht="12.75">
      <c r="A671" s="81"/>
      <c r="B671" s="81"/>
      <c r="C671" s="81"/>
      <c r="D671" s="26"/>
      <c r="E671" s="134"/>
      <c r="F671" s="134"/>
      <c r="G671" s="39"/>
      <c r="H671" s="39"/>
      <c r="I671" s="37"/>
      <c r="J671" s="134"/>
      <c r="K671" s="9">
        <f t="shared" si="43"/>
        <v>0</v>
      </c>
      <c r="L671" s="33"/>
    </row>
    <row r="672" spans="1:12" ht="25.5">
      <c r="A672" s="81">
        <v>164</v>
      </c>
      <c r="B672" s="81">
        <v>2016</v>
      </c>
      <c r="C672" s="81">
        <v>2016</v>
      </c>
      <c r="D672" s="33"/>
      <c r="E672" s="33" t="s">
        <v>688</v>
      </c>
      <c r="F672" s="33" t="s">
        <v>689</v>
      </c>
      <c r="G672" s="37">
        <f>H672*15/100</f>
        <v>1006527</v>
      </c>
      <c r="H672" s="37">
        <v>6710180</v>
      </c>
      <c r="I672" s="37">
        <f>I673</f>
        <v>1000000</v>
      </c>
      <c r="J672" s="37">
        <f>J673</f>
        <v>973529.61</v>
      </c>
      <c r="K672" s="9">
        <f t="shared" si="43"/>
        <v>26470.390000000014</v>
      </c>
      <c r="L672" s="37">
        <f>H672-I672</f>
        <v>5710180</v>
      </c>
    </row>
    <row r="673" spans="1:12" ht="38.25">
      <c r="A673" s="81"/>
      <c r="B673" s="81"/>
      <c r="C673" s="81"/>
      <c r="D673" s="26" t="s">
        <v>690</v>
      </c>
      <c r="E673" s="134" t="s">
        <v>176</v>
      </c>
      <c r="F673" s="134"/>
      <c r="G673" s="39"/>
      <c r="H673" s="39"/>
      <c r="I673" s="221">
        <v>1000000</v>
      </c>
      <c r="J673" s="221">
        <v>973529.61</v>
      </c>
      <c r="K673" s="9">
        <f t="shared" si="43"/>
        <v>26470.390000000014</v>
      </c>
      <c r="L673" s="33"/>
    </row>
    <row r="674" spans="1:12" ht="12.75">
      <c r="A674" s="81"/>
      <c r="B674" s="81"/>
      <c r="C674" s="81"/>
      <c r="D674" s="26"/>
      <c r="E674" s="134"/>
      <c r="F674" s="134"/>
      <c r="G674" s="39"/>
      <c r="H674" s="39"/>
      <c r="I674" s="37"/>
      <c r="J674" s="134"/>
      <c r="K674" s="9">
        <f t="shared" si="43"/>
        <v>0</v>
      </c>
      <c r="L674" s="33"/>
    </row>
    <row r="675" spans="1:12" ht="51">
      <c r="A675" s="81">
        <v>165</v>
      </c>
      <c r="B675" s="81">
        <v>2016</v>
      </c>
      <c r="C675" s="81">
        <v>2016</v>
      </c>
      <c r="D675" s="33"/>
      <c r="E675" s="33" t="s">
        <v>691</v>
      </c>
      <c r="F675" s="33" t="s">
        <v>692</v>
      </c>
      <c r="G675" s="100">
        <f>H675*15/100</f>
        <v>371431.5</v>
      </c>
      <c r="H675" s="100">
        <v>2476210</v>
      </c>
      <c r="I675" s="37">
        <f>I676</f>
        <v>1000000</v>
      </c>
      <c r="J675" s="37">
        <f>J676</f>
        <v>200000</v>
      </c>
      <c r="K675" s="9">
        <f t="shared" si="43"/>
        <v>800000</v>
      </c>
      <c r="L675" s="37">
        <f>H675-I675</f>
        <v>1476210</v>
      </c>
    </row>
    <row r="676" spans="1:12" ht="25.5">
      <c r="A676" s="81"/>
      <c r="B676" s="81"/>
      <c r="C676" s="81"/>
      <c r="D676" s="33" t="s">
        <v>1278</v>
      </c>
      <c r="E676" s="134" t="s">
        <v>176</v>
      </c>
      <c r="F676" s="134"/>
      <c r="G676" s="100"/>
      <c r="H676" s="100"/>
      <c r="I676" s="221">
        <v>1000000</v>
      </c>
      <c r="J676" s="221">
        <v>200000</v>
      </c>
      <c r="K676" s="9">
        <f t="shared" si="43"/>
        <v>800000</v>
      </c>
      <c r="L676" s="33"/>
    </row>
    <row r="677" spans="1:12" ht="12.75">
      <c r="A677" s="81"/>
      <c r="B677" s="81"/>
      <c r="C677" s="81"/>
      <c r="D677" s="33"/>
      <c r="E677" s="134"/>
      <c r="F677" s="134"/>
      <c r="G677" s="100"/>
      <c r="H677" s="100"/>
      <c r="I677" s="34"/>
      <c r="J677" s="134"/>
      <c r="K677" s="9">
        <f t="shared" si="43"/>
        <v>0</v>
      </c>
      <c r="L677" s="33"/>
    </row>
    <row r="678" spans="1:12" ht="25.5">
      <c r="A678" s="81">
        <v>166</v>
      </c>
      <c r="B678" s="81">
        <v>2016</v>
      </c>
      <c r="C678" s="81">
        <v>2016</v>
      </c>
      <c r="D678" s="33"/>
      <c r="E678" s="33" t="s">
        <v>693</v>
      </c>
      <c r="F678" s="37" t="s">
        <v>694</v>
      </c>
      <c r="G678" s="37">
        <f>H678*15/100</f>
        <v>527593.5</v>
      </c>
      <c r="H678" s="37">
        <v>3517290</v>
      </c>
      <c r="I678" s="37">
        <f>I679</f>
        <v>1000000</v>
      </c>
      <c r="J678" s="37">
        <f>J679</f>
        <v>100000</v>
      </c>
      <c r="K678" s="9">
        <f t="shared" si="43"/>
        <v>900000</v>
      </c>
      <c r="L678" s="37">
        <f>H678-I678</f>
        <v>2517290</v>
      </c>
    </row>
    <row r="679" spans="1:12" ht="38.25">
      <c r="A679" s="81"/>
      <c r="B679" s="81"/>
      <c r="C679" s="81"/>
      <c r="D679" s="26" t="s">
        <v>695</v>
      </c>
      <c r="E679" s="27" t="s">
        <v>176</v>
      </c>
      <c r="F679" s="101"/>
      <c r="G679" s="39"/>
      <c r="H679" s="39"/>
      <c r="I679" s="221">
        <v>1000000</v>
      </c>
      <c r="J679" s="85">
        <v>100000</v>
      </c>
      <c r="K679" s="9">
        <f t="shared" si="43"/>
        <v>900000</v>
      </c>
      <c r="L679" s="33"/>
    </row>
    <row r="680" spans="1:12" ht="12.75">
      <c r="A680" s="81"/>
      <c r="B680" s="81"/>
      <c r="C680" s="81"/>
      <c r="D680" s="26"/>
      <c r="E680" s="27"/>
      <c r="F680" s="101"/>
      <c r="G680" s="39"/>
      <c r="H680" s="39"/>
      <c r="I680" s="37"/>
      <c r="J680" s="27"/>
      <c r="K680" s="9">
        <f t="shared" si="43"/>
        <v>0</v>
      </c>
      <c r="L680" s="33"/>
    </row>
    <row r="681" spans="1:12" ht="38.25">
      <c r="A681" s="81">
        <v>167</v>
      </c>
      <c r="B681" s="81">
        <v>2016</v>
      </c>
      <c r="C681" s="81">
        <v>2016</v>
      </c>
      <c r="D681" s="33"/>
      <c r="E681" s="33" t="s">
        <v>696</v>
      </c>
      <c r="F681" s="37" t="s">
        <v>697</v>
      </c>
      <c r="G681" s="37">
        <f>H681*15/100</f>
        <v>725451</v>
      </c>
      <c r="H681" s="37">
        <v>4836340</v>
      </c>
      <c r="I681" s="37">
        <f>I682</f>
        <v>1000000</v>
      </c>
      <c r="J681" s="33">
        <f>J682</f>
        <v>0</v>
      </c>
      <c r="K681" s="9">
        <f t="shared" si="43"/>
        <v>1000000</v>
      </c>
      <c r="L681" s="37">
        <f>H681-I681</f>
        <v>3836340</v>
      </c>
    </row>
    <row r="682" spans="1:12" ht="25.5">
      <c r="A682" s="81"/>
      <c r="B682" s="81"/>
      <c r="C682" s="81"/>
      <c r="D682" s="26" t="s">
        <v>1277</v>
      </c>
      <c r="E682" s="27" t="s">
        <v>176</v>
      </c>
      <c r="F682" s="101"/>
      <c r="G682" s="39"/>
      <c r="H682" s="39"/>
      <c r="I682" s="221">
        <v>1000000</v>
      </c>
      <c r="J682" s="27">
        <v>0</v>
      </c>
      <c r="K682" s="9">
        <f t="shared" si="43"/>
        <v>1000000</v>
      </c>
      <c r="L682" s="33"/>
    </row>
    <row r="683" spans="1:12" ht="12.75">
      <c r="A683" s="81"/>
      <c r="B683" s="81"/>
      <c r="C683" s="81"/>
      <c r="D683" s="26"/>
      <c r="E683" s="27"/>
      <c r="F683" s="101"/>
      <c r="G683" s="39"/>
      <c r="H683" s="39"/>
      <c r="I683" s="37"/>
      <c r="J683" s="27"/>
      <c r="K683" s="9">
        <f t="shared" si="43"/>
        <v>0</v>
      </c>
      <c r="L683" s="33"/>
    </row>
    <row r="684" spans="1:12" ht="25.5">
      <c r="A684" s="81">
        <v>168</v>
      </c>
      <c r="B684" s="81">
        <v>2016</v>
      </c>
      <c r="C684" s="81">
        <v>2016</v>
      </c>
      <c r="D684" s="134"/>
      <c r="E684" s="33" t="s">
        <v>698</v>
      </c>
      <c r="F684" s="37" t="s">
        <v>699</v>
      </c>
      <c r="G684" s="37">
        <f>H684*15/100</f>
        <v>613747.5</v>
      </c>
      <c r="H684" s="37">
        <v>4091650</v>
      </c>
      <c r="I684" s="37">
        <f>I685</f>
        <v>1000000</v>
      </c>
      <c r="J684" s="37">
        <f>J685</f>
        <v>100000</v>
      </c>
      <c r="K684" s="9">
        <f t="shared" si="43"/>
        <v>900000</v>
      </c>
      <c r="L684" s="37">
        <f>H684-I684</f>
        <v>3091650</v>
      </c>
    </row>
    <row r="685" spans="1:12" ht="38.25">
      <c r="A685" s="81"/>
      <c r="B685" s="81"/>
      <c r="C685" s="81"/>
      <c r="D685" s="26" t="s">
        <v>700</v>
      </c>
      <c r="E685" s="27" t="s">
        <v>176</v>
      </c>
      <c r="F685" s="101"/>
      <c r="G685" s="39"/>
      <c r="H685" s="39"/>
      <c r="I685" s="221">
        <v>1000000</v>
      </c>
      <c r="J685" s="85">
        <v>100000</v>
      </c>
      <c r="K685" s="9">
        <f t="shared" si="43"/>
        <v>900000</v>
      </c>
      <c r="L685" s="33"/>
    </row>
    <row r="686" spans="1:12" ht="12.75">
      <c r="A686" s="81"/>
      <c r="B686" s="81"/>
      <c r="C686" s="81"/>
      <c r="D686" s="26"/>
      <c r="E686" s="27"/>
      <c r="F686" s="101"/>
      <c r="G686" s="39"/>
      <c r="H686" s="39"/>
      <c r="I686" s="37"/>
      <c r="J686" s="27"/>
      <c r="K686" s="9">
        <f t="shared" si="43"/>
        <v>0</v>
      </c>
      <c r="L686" s="33"/>
    </row>
    <row r="687" spans="1:12" ht="25.5">
      <c r="A687" s="81">
        <v>169</v>
      </c>
      <c r="B687" s="81">
        <v>2016</v>
      </c>
      <c r="C687" s="81">
        <v>2016</v>
      </c>
      <c r="D687" s="33"/>
      <c r="E687" s="33" t="s">
        <v>701</v>
      </c>
      <c r="F687" s="33" t="s">
        <v>702</v>
      </c>
      <c r="G687" s="37">
        <f>H687*15/100</f>
        <v>3309409.5</v>
      </c>
      <c r="H687" s="37">
        <v>22062730</v>
      </c>
      <c r="I687" s="37">
        <f>I688</f>
        <v>1000000</v>
      </c>
      <c r="J687" s="37">
        <f>J688</f>
        <v>100000</v>
      </c>
      <c r="K687" s="9">
        <f t="shared" si="43"/>
        <v>900000</v>
      </c>
      <c r="L687" s="37">
        <f>H687-I687</f>
        <v>21062730</v>
      </c>
    </row>
    <row r="688" spans="1:12" ht="25.5">
      <c r="A688" s="81"/>
      <c r="B688" s="81"/>
      <c r="C688" s="81"/>
      <c r="D688" s="26" t="s">
        <v>1276</v>
      </c>
      <c r="E688" s="27" t="s">
        <v>176</v>
      </c>
      <c r="F688" s="27"/>
      <c r="G688" s="34"/>
      <c r="H688" s="34"/>
      <c r="I688" s="221">
        <v>1000000</v>
      </c>
      <c r="J688" s="85">
        <v>100000</v>
      </c>
      <c r="K688" s="9">
        <f t="shared" si="43"/>
        <v>900000</v>
      </c>
      <c r="L688" s="33"/>
    </row>
    <row r="689" spans="1:12" ht="12.75">
      <c r="A689" s="81"/>
      <c r="B689" s="81"/>
      <c r="C689" s="81"/>
      <c r="D689" s="26"/>
      <c r="E689" s="33"/>
      <c r="F689" s="33"/>
      <c r="G689" s="37"/>
      <c r="H689" s="37"/>
      <c r="I689" s="37"/>
      <c r="J689" s="33"/>
      <c r="K689" s="9">
        <f t="shared" si="43"/>
        <v>0</v>
      </c>
      <c r="L689" s="33"/>
    </row>
    <row r="690" spans="1:12" ht="38.25">
      <c r="A690" s="81">
        <v>170</v>
      </c>
      <c r="B690" s="81">
        <v>2016</v>
      </c>
      <c r="C690" s="81">
        <v>2016</v>
      </c>
      <c r="D690" s="134"/>
      <c r="E690" s="33" t="s">
        <v>703</v>
      </c>
      <c r="F690" s="33" t="s">
        <v>704</v>
      </c>
      <c r="G690" s="37">
        <f>H690*15/100</f>
        <v>7774950</v>
      </c>
      <c r="H690" s="37">
        <v>51833000</v>
      </c>
      <c r="I690" s="37">
        <f>I691</f>
        <v>1000000</v>
      </c>
      <c r="J690" s="37">
        <f>J691</f>
        <v>100000</v>
      </c>
      <c r="K690" s="9">
        <f t="shared" si="43"/>
        <v>900000</v>
      </c>
      <c r="L690" s="37">
        <f>H690-I690</f>
        <v>50833000</v>
      </c>
    </row>
    <row r="691" spans="1:12" ht="38.25">
      <c r="A691" s="81"/>
      <c r="B691" s="81"/>
      <c r="C691" s="81"/>
      <c r="D691" s="26" t="s">
        <v>705</v>
      </c>
      <c r="E691" s="27" t="s">
        <v>176</v>
      </c>
      <c r="F691" s="27"/>
      <c r="G691" s="34"/>
      <c r="H691" s="34"/>
      <c r="I691" s="221">
        <v>1000000</v>
      </c>
      <c r="J691" s="85">
        <v>100000</v>
      </c>
      <c r="K691" s="9">
        <f t="shared" si="43"/>
        <v>900000</v>
      </c>
      <c r="L691" s="33"/>
    </row>
    <row r="692" spans="1:12" ht="12.75">
      <c r="A692" s="81"/>
      <c r="B692" s="81"/>
      <c r="C692" s="81"/>
      <c r="D692" s="26"/>
      <c r="E692" s="27"/>
      <c r="F692" s="27"/>
      <c r="G692" s="34"/>
      <c r="H692" s="34"/>
      <c r="I692" s="37"/>
      <c r="J692" s="27"/>
      <c r="K692" s="9">
        <f t="shared" si="43"/>
        <v>0</v>
      </c>
      <c r="L692" s="33"/>
    </row>
    <row r="693" spans="1:12" ht="25.5">
      <c r="A693" s="81">
        <v>171</v>
      </c>
      <c r="B693" s="81">
        <v>2016</v>
      </c>
      <c r="C693" s="81">
        <v>2016</v>
      </c>
      <c r="D693" s="134"/>
      <c r="E693" s="33" t="s">
        <v>706</v>
      </c>
      <c r="F693" s="33" t="s">
        <v>707</v>
      </c>
      <c r="G693" s="37">
        <f>H693*15/100</f>
        <v>538467</v>
      </c>
      <c r="H693" s="37">
        <v>3589780</v>
      </c>
      <c r="I693" s="37">
        <f>I694</f>
        <v>1000000</v>
      </c>
      <c r="J693" s="37">
        <f>J694</f>
        <v>100000</v>
      </c>
      <c r="K693" s="9">
        <f t="shared" si="43"/>
        <v>900000</v>
      </c>
      <c r="L693" s="37">
        <f>H693-I693</f>
        <v>2589780</v>
      </c>
    </row>
    <row r="694" spans="1:12" ht="25.5">
      <c r="A694" s="81"/>
      <c r="B694" s="81"/>
      <c r="C694" s="81"/>
      <c r="D694" s="26" t="s">
        <v>1275</v>
      </c>
      <c r="E694" s="27" t="s">
        <v>176</v>
      </c>
      <c r="F694" s="27"/>
      <c r="G694" s="34"/>
      <c r="H694" s="34"/>
      <c r="I694" s="221">
        <v>1000000</v>
      </c>
      <c r="J694" s="85">
        <v>100000</v>
      </c>
      <c r="K694" s="9">
        <f t="shared" si="43"/>
        <v>900000</v>
      </c>
      <c r="L694" s="33"/>
    </row>
    <row r="695" spans="1:12" ht="12.75">
      <c r="A695" s="81"/>
      <c r="B695" s="81"/>
      <c r="C695" s="81"/>
      <c r="D695" s="26"/>
      <c r="E695" s="27"/>
      <c r="F695" s="27"/>
      <c r="G695" s="34"/>
      <c r="H695" s="34"/>
      <c r="I695" s="37"/>
      <c r="J695" s="27"/>
      <c r="K695" s="9">
        <f t="shared" si="43"/>
        <v>0</v>
      </c>
      <c r="L695" s="33"/>
    </row>
    <row r="696" spans="1:12" ht="25.5">
      <c r="A696" s="81">
        <v>172</v>
      </c>
      <c r="B696" s="81">
        <v>2016</v>
      </c>
      <c r="C696" s="81">
        <v>2016</v>
      </c>
      <c r="D696" s="134"/>
      <c r="E696" s="33" t="s">
        <v>708</v>
      </c>
      <c r="F696" s="33" t="s">
        <v>709</v>
      </c>
      <c r="G696" s="37">
        <f>H696*15/100</f>
        <v>1038271.5</v>
      </c>
      <c r="H696" s="37">
        <v>6921810</v>
      </c>
      <c r="I696" s="37">
        <f>I697</f>
        <v>1000000</v>
      </c>
      <c r="J696" s="33">
        <f>J697</f>
        <v>0</v>
      </c>
      <c r="K696" s="9">
        <f t="shared" si="43"/>
        <v>1000000</v>
      </c>
      <c r="L696" s="37">
        <f>H696-I696</f>
        <v>5921810</v>
      </c>
    </row>
    <row r="697" spans="1:12" ht="25.5">
      <c r="A697" s="81"/>
      <c r="B697" s="81"/>
      <c r="C697" s="81"/>
      <c r="D697" s="26" t="s">
        <v>1273</v>
      </c>
      <c r="E697" s="27" t="s">
        <v>176</v>
      </c>
      <c r="F697" s="27"/>
      <c r="G697" s="34"/>
      <c r="H697" s="34"/>
      <c r="I697" s="221">
        <v>1000000</v>
      </c>
      <c r="J697" s="27">
        <v>0</v>
      </c>
      <c r="K697" s="9">
        <f t="shared" si="43"/>
        <v>1000000</v>
      </c>
      <c r="L697" s="33"/>
    </row>
    <row r="698" spans="1:12" ht="12.75">
      <c r="A698" s="81"/>
      <c r="B698" s="81"/>
      <c r="C698" s="81"/>
      <c r="D698" s="26"/>
      <c r="E698" s="27"/>
      <c r="F698" s="27"/>
      <c r="G698" s="34"/>
      <c r="H698" s="34"/>
      <c r="I698" s="37"/>
      <c r="J698" s="27"/>
      <c r="K698" s="9">
        <f t="shared" si="43"/>
        <v>0</v>
      </c>
      <c r="L698" s="33"/>
    </row>
    <row r="699" spans="1:12" ht="38.25">
      <c r="A699" s="81">
        <v>173</v>
      </c>
      <c r="B699" s="81">
        <v>2016</v>
      </c>
      <c r="C699" s="81">
        <v>2016</v>
      </c>
      <c r="D699" s="134"/>
      <c r="E699" s="33" t="s">
        <v>710</v>
      </c>
      <c r="F699" s="33" t="s">
        <v>711</v>
      </c>
      <c r="G699" s="32">
        <f>H699*15/100</f>
        <v>897631.5</v>
      </c>
      <c r="H699" s="32">
        <v>5984210</v>
      </c>
      <c r="I699" s="37">
        <f>I700</f>
        <v>1000000</v>
      </c>
      <c r="J699" s="33">
        <f>J700</f>
        <v>0</v>
      </c>
      <c r="K699" s="9">
        <f t="shared" si="43"/>
        <v>1000000</v>
      </c>
      <c r="L699" s="37">
        <f>H699-I699</f>
        <v>4984210</v>
      </c>
    </row>
    <row r="700" spans="1:12" ht="25.5">
      <c r="A700" s="81"/>
      <c r="B700" s="81"/>
      <c r="C700" s="81"/>
      <c r="D700" s="26" t="s">
        <v>1274</v>
      </c>
      <c r="E700" s="27" t="s">
        <v>176</v>
      </c>
      <c r="F700" s="27"/>
      <c r="G700" s="98"/>
      <c r="H700" s="98"/>
      <c r="I700" s="221">
        <v>1000000</v>
      </c>
      <c r="J700" s="27">
        <v>0</v>
      </c>
      <c r="K700" s="9">
        <f t="shared" si="43"/>
        <v>1000000</v>
      </c>
      <c r="L700" s="33"/>
    </row>
    <row r="701" spans="1:12" ht="12.75">
      <c r="A701" s="81"/>
      <c r="B701" s="81"/>
      <c r="C701" s="81"/>
      <c r="D701" s="26"/>
      <c r="E701" s="27"/>
      <c r="F701" s="27"/>
      <c r="G701" s="34"/>
      <c r="H701" s="34"/>
      <c r="I701" s="37"/>
      <c r="J701" s="27"/>
      <c r="K701" s="9">
        <f t="shared" si="43"/>
        <v>0</v>
      </c>
      <c r="L701" s="33"/>
    </row>
    <row r="702" spans="1:12" ht="38.25">
      <c r="A702" s="81">
        <v>174</v>
      </c>
      <c r="B702" s="81">
        <v>2016</v>
      </c>
      <c r="C702" s="81">
        <v>2016</v>
      </c>
      <c r="D702" s="134"/>
      <c r="E702" s="33" t="s">
        <v>712</v>
      </c>
      <c r="F702" s="33" t="s">
        <v>713</v>
      </c>
      <c r="G702" s="37">
        <f>H702*15/100</f>
        <v>1981041</v>
      </c>
      <c r="H702" s="37">
        <v>13206940</v>
      </c>
      <c r="I702" s="37">
        <f>I703</f>
        <v>1000000</v>
      </c>
      <c r="J702" s="33">
        <f>J703</f>
        <v>0</v>
      </c>
      <c r="K702" s="9">
        <f t="shared" si="43"/>
        <v>1000000</v>
      </c>
      <c r="L702" s="37">
        <f>H702-I702</f>
        <v>12206940</v>
      </c>
    </row>
    <row r="703" spans="1:12" ht="38.25">
      <c r="A703" s="81"/>
      <c r="B703" s="81"/>
      <c r="C703" s="81"/>
      <c r="D703" s="26" t="s">
        <v>714</v>
      </c>
      <c r="E703" s="134" t="s">
        <v>176</v>
      </c>
      <c r="F703" s="134"/>
      <c r="G703" s="39"/>
      <c r="H703" s="39"/>
      <c r="I703" s="221">
        <v>1000000</v>
      </c>
      <c r="J703" s="134">
        <v>0</v>
      </c>
      <c r="K703" s="9">
        <f t="shared" si="43"/>
        <v>1000000</v>
      </c>
      <c r="L703" s="33"/>
    </row>
    <row r="704" spans="1:12" ht="12.75">
      <c r="A704" s="81"/>
      <c r="B704" s="81"/>
      <c r="C704" s="81"/>
      <c r="D704" s="26"/>
      <c r="E704" s="134"/>
      <c r="F704" s="134"/>
      <c r="G704" s="39"/>
      <c r="H704" s="39"/>
      <c r="I704" s="37"/>
      <c r="J704" s="134"/>
      <c r="K704" s="9">
        <f t="shared" si="43"/>
        <v>0</v>
      </c>
      <c r="L704" s="33"/>
    </row>
    <row r="705" spans="1:13" ht="25.5">
      <c r="A705" s="81">
        <v>175</v>
      </c>
      <c r="B705" s="81">
        <v>2016</v>
      </c>
      <c r="C705" s="81">
        <v>2016</v>
      </c>
      <c r="D705" s="134"/>
      <c r="E705" s="33" t="s">
        <v>715</v>
      </c>
      <c r="F705" s="33" t="s">
        <v>716</v>
      </c>
      <c r="G705" s="37">
        <f>H705*15/100</f>
        <v>715585.5</v>
      </c>
      <c r="H705" s="37">
        <v>4770570</v>
      </c>
      <c r="I705" s="37">
        <f>I706</f>
        <v>1000000</v>
      </c>
      <c r="J705" s="33">
        <f>J706</f>
        <v>0</v>
      </c>
      <c r="K705" s="9">
        <f t="shared" si="43"/>
        <v>1000000</v>
      </c>
      <c r="L705" s="37">
        <f>H705-I705</f>
        <v>3770570</v>
      </c>
    </row>
    <row r="706" spans="1:13" ht="25.5">
      <c r="A706" s="81"/>
      <c r="B706" s="81"/>
      <c r="C706" s="81"/>
      <c r="D706" s="26" t="s">
        <v>1271</v>
      </c>
      <c r="E706" s="134" t="s">
        <v>176</v>
      </c>
      <c r="F706" s="134"/>
      <c r="G706" s="39"/>
      <c r="H706" s="39"/>
      <c r="I706" s="37">
        <v>1000000</v>
      </c>
      <c r="J706" s="134">
        <v>0</v>
      </c>
      <c r="K706" s="9">
        <f t="shared" si="43"/>
        <v>1000000</v>
      </c>
      <c r="L706" s="33"/>
    </row>
    <row r="707" spans="1:13" ht="12.75">
      <c r="A707" s="81"/>
      <c r="B707" s="81"/>
      <c r="C707" s="81"/>
      <c r="D707" s="26"/>
      <c r="E707" s="134"/>
      <c r="F707" s="134"/>
      <c r="G707" s="39"/>
      <c r="H707" s="39"/>
      <c r="I707" s="37"/>
      <c r="J707" s="134"/>
      <c r="K707" s="9">
        <f t="shared" ref="K707:K770" si="44">I707-J707</f>
        <v>0</v>
      </c>
      <c r="L707" s="33"/>
    </row>
    <row r="708" spans="1:13" ht="25.5">
      <c r="A708" s="81">
        <v>176</v>
      </c>
      <c r="B708" s="81">
        <v>2016</v>
      </c>
      <c r="C708" s="81">
        <v>2016</v>
      </c>
      <c r="D708" s="134"/>
      <c r="E708" s="33" t="s">
        <v>717</v>
      </c>
      <c r="F708" s="33" t="s">
        <v>718</v>
      </c>
      <c r="G708" s="37">
        <f>H708*15/100</f>
        <v>1136620.5</v>
      </c>
      <c r="H708" s="37">
        <v>7577470</v>
      </c>
      <c r="I708" s="37">
        <f>I709</f>
        <v>1000000</v>
      </c>
      <c r="J708" s="37">
        <f>J709</f>
        <v>823529.22</v>
      </c>
      <c r="K708" s="9">
        <f t="shared" si="44"/>
        <v>176470.78000000003</v>
      </c>
      <c r="L708" s="37">
        <f>H708-I708</f>
        <v>6577470</v>
      </c>
    </row>
    <row r="709" spans="1:13" ht="25.5">
      <c r="A709" s="81"/>
      <c r="B709" s="81"/>
      <c r="C709" s="81"/>
      <c r="D709" s="26" t="s">
        <v>1272</v>
      </c>
      <c r="E709" s="134" t="s">
        <v>176</v>
      </c>
      <c r="F709" s="134"/>
      <c r="G709" s="39"/>
      <c r="H709" s="39"/>
      <c r="I709" s="221">
        <v>1000000</v>
      </c>
      <c r="J709" s="221">
        <v>823529.22</v>
      </c>
      <c r="K709" s="9">
        <f t="shared" si="44"/>
        <v>176470.78000000003</v>
      </c>
      <c r="L709" s="33"/>
    </row>
    <row r="710" spans="1:13" ht="12.75">
      <c r="A710" s="81"/>
      <c r="B710" s="81"/>
      <c r="C710" s="81"/>
      <c r="D710" s="26"/>
      <c r="E710" s="134"/>
      <c r="F710" s="134"/>
      <c r="G710" s="39"/>
      <c r="H710" s="39"/>
      <c r="I710" s="37"/>
      <c r="J710" s="134"/>
      <c r="K710" s="9">
        <f t="shared" si="44"/>
        <v>0</v>
      </c>
      <c r="L710" s="33"/>
    </row>
    <row r="711" spans="1:13" s="4" customFormat="1" ht="38.25">
      <c r="A711" s="26">
        <v>177</v>
      </c>
      <c r="B711" s="81">
        <v>2016</v>
      </c>
      <c r="C711" s="81">
        <v>2016</v>
      </c>
      <c r="D711" s="135"/>
      <c r="E711" s="33" t="s">
        <v>719</v>
      </c>
      <c r="F711" s="33" t="s">
        <v>720</v>
      </c>
      <c r="G711" s="37">
        <f>H711*15/100</f>
        <v>2470144.5</v>
      </c>
      <c r="H711" s="37">
        <v>16467630</v>
      </c>
      <c r="I711" s="37">
        <f>I712</f>
        <v>1000000</v>
      </c>
      <c r="J711" s="37">
        <f>J712</f>
        <v>900000</v>
      </c>
      <c r="K711" s="9">
        <f t="shared" si="44"/>
        <v>100000</v>
      </c>
      <c r="L711" s="37">
        <f>H711-I711</f>
        <v>15467630</v>
      </c>
      <c r="M711" s="129"/>
    </row>
    <row r="712" spans="1:13" s="48" customFormat="1" ht="38.25">
      <c r="A712" s="81"/>
      <c r="B712" s="81"/>
      <c r="C712" s="81"/>
      <c r="D712" s="81" t="s">
        <v>721</v>
      </c>
      <c r="E712" s="134" t="s">
        <v>176</v>
      </c>
      <c r="F712" s="134"/>
      <c r="G712" s="101"/>
      <c r="H712" s="101"/>
      <c r="I712" s="221">
        <v>1000000</v>
      </c>
      <c r="J712" s="221">
        <v>900000</v>
      </c>
      <c r="K712" s="9">
        <f t="shared" si="44"/>
        <v>100000</v>
      </c>
      <c r="L712" s="83"/>
      <c r="M712" s="141"/>
    </row>
    <row r="713" spans="1:13" s="4" customFormat="1" ht="38.25">
      <c r="A713" s="135">
        <v>178</v>
      </c>
      <c r="B713" s="81">
        <v>2016</v>
      </c>
      <c r="C713" s="81">
        <v>2016</v>
      </c>
      <c r="D713" s="135"/>
      <c r="E713" s="30" t="s">
        <v>722</v>
      </c>
      <c r="F713" s="78" t="s">
        <v>723</v>
      </c>
      <c r="G713" s="39">
        <f t="shared" ref="G713:G763" si="45">H713*15/100</f>
        <v>1093117.05</v>
      </c>
      <c r="H713" s="34">
        <v>7287447</v>
      </c>
      <c r="I713" s="147">
        <f>I714</f>
        <v>1000000</v>
      </c>
      <c r="J713" s="90">
        <f>J714</f>
        <v>100000</v>
      </c>
      <c r="K713" s="9">
        <f t="shared" si="44"/>
        <v>900000</v>
      </c>
      <c r="L713" s="39">
        <f t="shared" ref="L713" si="46">H713-I713</f>
        <v>6287447</v>
      </c>
      <c r="M713" s="129"/>
    </row>
    <row r="714" spans="1:13" s="48" customFormat="1" ht="25.5">
      <c r="A714" s="134"/>
      <c r="B714" s="134"/>
      <c r="C714" s="134"/>
      <c r="D714" s="81" t="s">
        <v>1270</v>
      </c>
      <c r="E714" s="71" t="s">
        <v>176</v>
      </c>
      <c r="F714" s="81"/>
      <c r="G714" s="101"/>
      <c r="H714" s="85"/>
      <c r="I714" s="136">
        <v>1000000</v>
      </c>
      <c r="J714" s="71">
        <v>100000</v>
      </c>
      <c r="K714" s="9">
        <f t="shared" si="44"/>
        <v>900000</v>
      </c>
      <c r="L714" s="83"/>
      <c r="M714" s="141"/>
    </row>
    <row r="715" spans="1:13" ht="12.75">
      <c r="A715" s="134"/>
      <c r="B715" s="134"/>
      <c r="C715" s="134"/>
      <c r="D715" s="26"/>
      <c r="E715" s="71"/>
      <c r="F715" s="81"/>
      <c r="G715" s="39"/>
      <c r="H715" s="34"/>
      <c r="I715" s="37"/>
      <c r="J715" s="71"/>
      <c r="K715" s="9">
        <f t="shared" si="44"/>
        <v>0</v>
      </c>
      <c r="L715" s="33"/>
    </row>
    <row r="716" spans="1:13" ht="38.25">
      <c r="A716" s="134">
        <v>180</v>
      </c>
      <c r="B716" s="134">
        <v>2014</v>
      </c>
      <c r="C716" s="134">
        <v>2016</v>
      </c>
      <c r="D716" s="134"/>
      <c r="E716" s="24" t="s">
        <v>724</v>
      </c>
      <c r="F716" s="102" t="s">
        <v>725</v>
      </c>
      <c r="G716" s="39">
        <f t="shared" si="45"/>
        <v>1331031.6000000001</v>
      </c>
      <c r="H716" s="38">
        <v>8873544</v>
      </c>
      <c r="I716" s="221">
        <f>I717+I718+I719+I720</f>
        <v>4000000</v>
      </c>
      <c r="J716" s="24">
        <f>J717+J718+J719+J720</f>
        <v>3699330.55</v>
      </c>
      <c r="K716" s="9">
        <f t="shared" si="44"/>
        <v>300669.45000000019</v>
      </c>
      <c r="L716" s="37">
        <f>H716-I716</f>
        <v>4873544</v>
      </c>
    </row>
    <row r="717" spans="1:13" ht="25.5">
      <c r="A717" s="134"/>
      <c r="B717" s="134"/>
      <c r="C717" s="134"/>
      <c r="D717" s="8" t="s">
        <v>726</v>
      </c>
      <c r="E717" s="91" t="s">
        <v>176</v>
      </c>
      <c r="F717" s="102"/>
      <c r="G717" s="39"/>
      <c r="H717" s="38"/>
      <c r="I717" s="9">
        <v>1000000</v>
      </c>
      <c r="J717" s="91">
        <v>1000000</v>
      </c>
      <c r="K717" s="9">
        <f t="shared" si="44"/>
        <v>0</v>
      </c>
      <c r="L717" s="33"/>
    </row>
    <row r="718" spans="1:13" ht="25.5">
      <c r="A718" s="134"/>
      <c r="B718" s="134"/>
      <c r="C718" s="134"/>
      <c r="D718" s="8" t="s">
        <v>727</v>
      </c>
      <c r="E718" s="91" t="s">
        <v>177</v>
      </c>
      <c r="F718" s="102"/>
      <c r="G718" s="39"/>
      <c r="H718" s="38"/>
      <c r="I718" s="9">
        <v>1000000</v>
      </c>
      <c r="J718" s="91">
        <v>1000000</v>
      </c>
      <c r="K718" s="9">
        <f t="shared" si="44"/>
        <v>0</v>
      </c>
      <c r="L718" s="33"/>
    </row>
    <row r="719" spans="1:13" ht="25.5">
      <c r="A719" s="134"/>
      <c r="B719" s="134"/>
      <c r="C719" s="134"/>
      <c r="D719" s="8" t="s">
        <v>728</v>
      </c>
      <c r="E719" s="91" t="s">
        <v>178</v>
      </c>
      <c r="F719" s="102"/>
      <c r="G719" s="39"/>
      <c r="H719" s="38"/>
      <c r="I719" s="9">
        <v>1000000</v>
      </c>
      <c r="J719" s="91">
        <v>1000000</v>
      </c>
      <c r="K719" s="9">
        <f t="shared" si="44"/>
        <v>0</v>
      </c>
      <c r="L719" s="33"/>
    </row>
    <row r="720" spans="1:13" ht="25.5">
      <c r="A720" s="134"/>
      <c r="B720" s="134"/>
      <c r="C720" s="134"/>
      <c r="D720" s="8" t="s">
        <v>1269</v>
      </c>
      <c r="E720" s="91" t="s">
        <v>187</v>
      </c>
      <c r="F720" s="102"/>
      <c r="G720" s="39"/>
      <c r="H720" s="38"/>
      <c r="I720" s="9">
        <v>1000000</v>
      </c>
      <c r="J720" s="91">
        <v>699330.55</v>
      </c>
      <c r="K720" s="9">
        <f t="shared" si="44"/>
        <v>300669.44999999995</v>
      </c>
      <c r="L720" s="33"/>
    </row>
    <row r="721" spans="1:13" ht="12.75">
      <c r="A721" s="134"/>
      <c r="B721" s="134"/>
      <c r="C721" s="134"/>
      <c r="D721" s="8"/>
      <c r="E721" s="91"/>
      <c r="F721" s="102"/>
      <c r="G721" s="39"/>
      <c r="H721" s="38"/>
      <c r="I721" s="9"/>
      <c r="J721" s="91"/>
      <c r="K721" s="9">
        <f t="shared" si="44"/>
        <v>0</v>
      </c>
      <c r="L721" s="33"/>
    </row>
    <row r="722" spans="1:13" s="4" customFormat="1" ht="38.25">
      <c r="A722" s="135">
        <v>181</v>
      </c>
      <c r="B722" s="135">
        <v>2015</v>
      </c>
      <c r="C722" s="135">
        <v>2016</v>
      </c>
      <c r="D722" s="135"/>
      <c r="E722" s="135" t="s">
        <v>729</v>
      </c>
      <c r="F722" s="26" t="s">
        <v>730</v>
      </c>
      <c r="G722" s="39">
        <f t="shared" si="45"/>
        <v>607482.9</v>
      </c>
      <c r="H722" s="39">
        <v>4049886</v>
      </c>
      <c r="I722" s="147">
        <f>I723+I724+I725</f>
        <v>3632031</v>
      </c>
      <c r="J722" s="135">
        <f>J723+J724+J725</f>
        <v>2997263.1399999997</v>
      </c>
      <c r="K722" s="9">
        <f t="shared" si="44"/>
        <v>634767.86000000034</v>
      </c>
      <c r="L722" s="37">
        <f>H722-I722</f>
        <v>417855</v>
      </c>
      <c r="M722" s="129"/>
    </row>
    <row r="723" spans="1:13" s="48" customFormat="1" ht="25.5">
      <c r="A723" s="134"/>
      <c r="B723" s="134"/>
      <c r="C723" s="134"/>
      <c r="D723" s="81" t="s">
        <v>731</v>
      </c>
      <c r="E723" s="132" t="s">
        <v>176</v>
      </c>
      <c r="F723" s="81"/>
      <c r="G723" s="101"/>
      <c r="H723" s="101"/>
      <c r="I723" s="101">
        <v>500000</v>
      </c>
      <c r="J723" s="132">
        <v>500000</v>
      </c>
      <c r="K723" s="9">
        <f t="shared" si="44"/>
        <v>0</v>
      </c>
      <c r="L723" s="83"/>
      <c r="M723" s="141"/>
    </row>
    <row r="724" spans="1:13" s="48" customFormat="1" ht="25.5">
      <c r="A724" s="134"/>
      <c r="B724" s="134"/>
      <c r="C724" s="134"/>
      <c r="D724" s="81" t="s">
        <v>1268</v>
      </c>
      <c r="E724" s="132" t="s">
        <v>177</v>
      </c>
      <c r="F724" s="81"/>
      <c r="G724" s="101"/>
      <c r="H724" s="101"/>
      <c r="I724" s="101">
        <v>1000000</v>
      </c>
      <c r="J724" s="132">
        <v>1000000</v>
      </c>
      <c r="K724" s="9">
        <f t="shared" si="44"/>
        <v>0</v>
      </c>
      <c r="L724" s="83"/>
      <c r="M724" s="141"/>
    </row>
    <row r="725" spans="1:13" s="48" customFormat="1" ht="25.5">
      <c r="A725" s="134"/>
      <c r="B725" s="134"/>
      <c r="C725" s="134"/>
      <c r="D725" s="81" t="s">
        <v>732</v>
      </c>
      <c r="E725" s="132" t="s">
        <v>178</v>
      </c>
      <c r="F725" s="81"/>
      <c r="G725" s="101"/>
      <c r="H725" s="101"/>
      <c r="I725" s="101">
        <v>2132031</v>
      </c>
      <c r="J725" s="132">
        <v>1497263.14</v>
      </c>
      <c r="K725" s="9">
        <f t="shared" si="44"/>
        <v>634767.8600000001</v>
      </c>
      <c r="L725" s="83"/>
      <c r="M725" s="141"/>
    </row>
    <row r="726" spans="1:13" ht="12.75">
      <c r="A726" s="134"/>
      <c r="B726" s="134"/>
      <c r="C726" s="134"/>
      <c r="D726" s="26"/>
      <c r="E726" s="132"/>
      <c r="F726" s="81"/>
      <c r="G726" s="39"/>
      <c r="H726" s="39"/>
      <c r="I726" s="39"/>
      <c r="J726" s="132"/>
      <c r="K726" s="9">
        <f t="shared" si="44"/>
        <v>0</v>
      </c>
      <c r="L726" s="33"/>
    </row>
    <row r="727" spans="1:13" s="4" customFormat="1" ht="38.25">
      <c r="A727" s="135">
        <v>182</v>
      </c>
      <c r="B727" s="135">
        <v>2014</v>
      </c>
      <c r="C727" s="135">
        <v>2016</v>
      </c>
      <c r="D727" s="135"/>
      <c r="E727" s="135" t="s">
        <v>733</v>
      </c>
      <c r="F727" s="26" t="s">
        <v>734</v>
      </c>
      <c r="G727" s="39">
        <f t="shared" si="45"/>
        <v>1269584.7</v>
      </c>
      <c r="H727" s="39">
        <v>8463898</v>
      </c>
      <c r="I727" s="147">
        <f>I728+I729+I730+I731</f>
        <v>7000000</v>
      </c>
      <c r="J727" s="135">
        <f>J728+J729+J730+J731</f>
        <v>4989801.88</v>
      </c>
      <c r="K727" s="9">
        <f t="shared" si="44"/>
        <v>2010198.12</v>
      </c>
      <c r="L727" s="37">
        <f>H727-I727</f>
        <v>1463898</v>
      </c>
      <c r="M727" s="129"/>
    </row>
    <row r="728" spans="1:13" s="48" customFormat="1" ht="25.5">
      <c r="A728" s="134"/>
      <c r="B728" s="134"/>
      <c r="C728" s="134"/>
      <c r="D728" s="81" t="s">
        <v>735</v>
      </c>
      <c r="E728" s="132" t="s">
        <v>176</v>
      </c>
      <c r="F728" s="81"/>
      <c r="G728" s="101"/>
      <c r="H728" s="101"/>
      <c r="I728" s="101">
        <v>1000000</v>
      </c>
      <c r="J728" s="132">
        <v>1000000</v>
      </c>
      <c r="K728" s="9">
        <f t="shared" si="44"/>
        <v>0</v>
      </c>
      <c r="L728" s="83"/>
      <c r="M728" s="141"/>
    </row>
    <row r="729" spans="1:13" s="48" customFormat="1" ht="25.5">
      <c r="A729" s="134"/>
      <c r="B729" s="134"/>
      <c r="C729" s="134"/>
      <c r="D729" s="81" t="s">
        <v>736</v>
      </c>
      <c r="E729" s="132" t="s">
        <v>177</v>
      </c>
      <c r="F729" s="81"/>
      <c r="G729" s="101"/>
      <c r="H729" s="101"/>
      <c r="I729" s="101">
        <v>2000000</v>
      </c>
      <c r="J729" s="132">
        <v>1990995.4</v>
      </c>
      <c r="K729" s="9">
        <f t="shared" si="44"/>
        <v>9004.6000000000931</v>
      </c>
      <c r="L729" s="83"/>
      <c r="M729" s="141"/>
    </row>
    <row r="730" spans="1:13" s="48" customFormat="1" ht="25.5">
      <c r="A730" s="134"/>
      <c r="B730" s="134"/>
      <c r="C730" s="134"/>
      <c r="D730" s="81" t="s">
        <v>737</v>
      </c>
      <c r="E730" s="132" t="s">
        <v>178</v>
      </c>
      <c r="F730" s="81"/>
      <c r="G730" s="101"/>
      <c r="H730" s="101"/>
      <c r="I730" s="101">
        <v>2000000</v>
      </c>
      <c r="J730" s="132">
        <v>1998806.48</v>
      </c>
      <c r="K730" s="9">
        <f t="shared" si="44"/>
        <v>1193.5200000000186</v>
      </c>
      <c r="L730" s="83"/>
      <c r="M730" s="141"/>
    </row>
    <row r="731" spans="1:13" s="48" customFormat="1" ht="25.5">
      <c r="A731" s="134"/>
      <c r="B731" s="134"/>
      <c r="C731" s="134"/>
      <c r="D731" s="81" t="s">
        <v>1267</v>
      </c>
      <c r="E731" s="132" t="s">
        <v>187</v>
      </c>
      <c r="F731" s="81"/>
      <c r="G731" s="101"/>
      <c r="H731" s="101"/>
      <c r="I731" s="101">
        <v>2000000</v>
      </c>
      <c r="J731" s="132">
        <v>0</v>
      </c>
      <c r="K731" s="9">
        <f t="shared" si="44"/>
        <v>2000000</v>
      </c>
      <c r="L731" s="83"/>
      <c r="M731" s="141"/>
    </row>
    <row r="732" spans="1:13" ht="12.75">
      <c r="A732" s="134"/>
      <c r="B732" s="134"/>
      <c r="C732" s="134"/>
      <c r="D732" s="26"/>
      <c r="E732" s="132"/>
      <c r="F732" s="81"/>
      <c r="G732" s="39">
        <f t="shared" si="45"/>
        <v>0</v>
      </c>
      <c r="H732" s="39"/>
      <c r="I732" s="39"/>
      <c r="J732" s="132"/>
      <c r="K732" s="9">
        <f t="shared" si="44"/>
        <v>0</v>
      </c>
      <c r="L732" s="33"/>
    </row>
    <row r="733" spans="1:13" s="4" customFormat="1" ht="38.25">
      <c r="A733" s="135">
        <v>183</v>
      </c>
      <c r="B733" s="135">
        <v>2014</v>
      </c>
      <c r="C733" s="135">
        <v>2016</v>
      </c>
      <c r="D733" s="135"/>
      <c r="E733" s="135" t="s">
        <v>1190</v>
      </c>
      <c r="F733" s="26" t="s">
        <v>738</v>
      </c>
      <c r="G733" s="39">
        <f t="shared" si="45"/>
        <v>2798203.95</v>
      </c>
      <c r="H733" s="39">
        <v>18654693</v>
      </c>
      <c r="I733" s="147">
        <f>I734+I735+I736+I737+I738+I739</f>
        <v>7500000</v>
      </c>
      <c r="J733" s="135">
        <f>J734+J735+J736+J737+J738+J739</f>
        <v>5969336.5300000003</v>
      </c>
      <c r="K733" s="9">
        <f t="shared" si="44"/>
        <v>1530663.4699999997</v>
      </c>
      <c r="L733" s="37">
        <f>H733-I733</f>
        <v>11154693</v>
      </c>
      <c r="M733" s="129"/>
    </row>
    <row r="734" spans="1:13" ht="25.5">
      <c r="A734" s="134"/>
      <c r="B734" s="134"/>
      <c r="C734" s="134"/>
      <c r="D734" s="26" t="s">
        <v>739</v>
      </c>
      <c r="E734" s="132" t="s">
        <v>176</v>
      </c>
      <c r="F734" s="81"/>
      <c r="G734" s="39"/>
      <c r="H734" s="39"/>
      <c r="I734" s="37">
        <v>1000000</v>
      </c>
      <c r="J734" s="132">
        <v>1000000</v>
      </c>
      <c r="K734" s="9">
        <f t="shared" si="44"/>
        <v>0</v>
      </c>
      <c r="L734" s="33"/>
    </row>
    <row r="735" spans="1:13" ht="25.5">
      <c r="A735" s="134"/>
      <c r="B735" s="134"/>
      <c r="C735" s="134"/>
      <c r="D735" s="26" t="s">
        <v>740</v>
      </c>
      <c r="E735" s="132" t="s">
        <v>177</v>
      </c>
      <c r="F735" s="81"/>
      <c r="G735" s="39"/>
      <c r="H735" s="39"/>
      <c r="I735" s="37">
        <v>500000</v>
      </c>
      <c r="J735" s="132">
        <v>500000</v>
      </c>
      <c r="K735" s="9">
        <f t="shared" si="44"/>
        <v>0</v>
      </c>
      <c r="L735" s="33"/>
    </row>
    <row r="736" spans="1:13" ht="25.5">
      <c r="A736" s="134"/>
      <c r="B736" s="134"/>
      <c r="C736" s="134"/>
      <c r="D736" s="26" t="s">
        <v>741</v>
      </c>
      <c r="E736" s="132" t="s">
        <v>178</v>
      </c>
      <c r="F736" s="81"/>
      <c r="G736" s="39"/>
      <c r="H736" s="39"/>
      <c r="I736" s="37">
        <v>1000000</v>
      </c>
      <c r="J736" s="132">
        <v>1000000</v>
      </c>
      <c r="K736" s="9">
        <f t="shared" si="44"/>
        <v>0</v>
      </c>
      <c r="L736" s="33"/>
    </row>
    <row r="737" spans="1:13" ht="25.5">
      <c r="A737" s="134"/>
      <c r="B737" s="134"/>
      <c r="C737" s="134"/>
      <c r="D737" s="26" t="s">
        <v>742</v>
      </c>
      <c r="E737" s="132" t="s">
        <v>187</v>
      </c>
      <c r="F737" s="81"/>
      <c r="G737" s="39"/>
      <c r="H737" s="39"/>
      <c r="I737" s="37">
        <v>1000000</v>
      </c>
      <c r="J737" s="132">
        <v>1000000</v>
      </c>
      <c r="K737" s="9">
        <f t="shared" si="44"/>
        <v>0</v>
      </c>
      <c r="L737" s="33"/>
    </row>
    <row r="738" spans="1:13" ht="25.5">
      <c r="A738" s="134"/>
      <c r="B738" s="134"/>
      <c r="C738" s="134"/>
      <c r="D738" s="26" t="s">
        <v>743</v>
      </c>
      <c r="E738" s="132" t="s">
        <v>236</v>
      </c>
      <c r="F738" s="81"/>
      <c r="G738" s="39"/>
      <c r="H738" s="39"/>
      <c r="I738" s="37">
        <v>2000000</v>
      </c>
      <c r="J738" s="132">
        <v>2000000</v>
      </c>
      <c r="K738" s="9">
        <f t="shared" si="44"/>
        <v>0</v>
      </c>
      <c r="L738" s="33"/>
    </row>
    <row r="739" spans="1:13" ht="25.5">
      <c r="A739" s="134"/>
      <c r="B739" s="134"/>
      <c r="C739" s="134"/>
      <c r="D739" s="26" t="s">
        <v>1266</v>
      </c>
      <c r="E739" s="132" t="s">
        <v>245</v>
      </c>
      <c r="F739" s="81"/>
      <c r="G739" s="39"/>
      <c r="H739" s="39"/>
      <c r="I739" s="37">
        <v>2000000</v>
      </c>
      <c r="J739" s="132">
        <v>469336.53</v>
      </c>
      <c r="K739" s="9">
        <f t="shared" si="44"/>
        <v>1530663.47</v>
      </c>
      <c r="L739" s="33"/>
    </row>
    <row r="740" spans="1:13" ht="12.75">
      <c r="A740" s="134"/>
      <c r="B740" s="134"/>
      <c r="C740" s="134"/>
      <c r="D740" s="26"/>
      <c r="E740" s="132"/>
      <c r="F740" s="81"/>
      <c r="G740" s="39"/>
      <c r="H740" s="39"/>
      <c r="I740" s="37"/>
      <c r="J740" s="132"/>
      <c r="K740" s="9">
        <f t="shared" si="44"/>
        <v>0</v>
      </c>
      <c r="L740" s="33"/>
    </row>
    <row r="741" spans="1:13" ht="25.5">
      <c r="A741" s="134">
        <v>184</v>
      </c>
      <c r="B741" s="134">
        <v>2015</v>
      </c>
      <c r="C741" s="134">
        <v>2016</v>
      </c>
      <c r="D741" s="134"/>
      <c r="E741" s="134" t="s">
        <v>744</v>
      </c>
      <c r="F741" s="81" t="s">
        <v>745</v>
      </c>
      <c r="G741" s="39">
        <f t="shared" si="45"/>
        <v>1148832.45</v>
      </c>
      <c r="H741" s="39">
        <v>7658883</v>
      </c>
      <c r="I741" s="221">
        <f>I742+I743+I744</f>
        <v>6645251</v>
      </c>
      <c r="J741" s="27">
        <f>J742+J743+J744</f>
        <v>3910120.7500000005</v>
      </c>
      <c r="K741" s="9">
        <f t="shared" si="44"/>
        <v>2735130.2499999995</v>
      </c>
      <c r="L741" s="37">
        <f>H741-I741</f>
        <v>1013632</v>
      </c>
    </row>
    <row r="742" spans="1:13" ht="25.5">
      <c r="A742" s="134"/>
      <c r="B742" s="134"/>
      <c r="C742" s="134"/>
      <c r="D742" s="26" t="s">
        <v>746</v>
      </c>
      <c r="E742" s="132" t="s">
        <v>236</v>
      </c>
      <c r="F742" s="81"/>
      <c r="G742" s="39">
        <f t="shared" si="45"/>
        <v>0</v>
      </c>
      <c r="H742" s="39"/>
      <c r="I742" s="37">
        <v>2000000</v>
      </c>
      <c r="J742" s="71">
        <v>1998536.82</v>
      </c>
      <c r="K742" s="9">
        <f t="shared" si="44"/>
        <v>1463.1799999999348</v>
      </c>
      <c r="L742" s="33"/>
    </row>
    <row r="743" spans="1:13" ht="25.5">
      <c r="A743" s="134"/>
      <c r="B743" s="134"/>
      <c r="C743" s="134"/>
      <c r="D743" s="26" t="s">
        <v>1265</v>
      </c>
      <c r="E743" s="132" t="s">
        <v>245</v>
      </c>
      <c r="F743" s="81"/>
      <c r="G743" s="39">
        <f t="shared" si="45"/>
        <v>0</v>
      </c>
      <c r="H743" s="39"/>
      <c r="I743" s="37">
        <v>2000000</v>
      </c>
      <c r="J743" s="71">
        <v>1647058.83</v>
      </c>
      <c r="K743" s="9">
        <f t="shared" si="44"/>
        <v>352941.16999999993</v>
      </c>
      <c r="L743" s="33"/>
    </row>
    <row r="744" spans="1:13" ht="25.5">
      <c r="A744" s="134"/>
      <c r="B744" s="134"/>
      <c r="C744" s="134"/>
      <c r="D744" s="26" t="s">
        <v>747</v>
      </c>
      <c r="E744" s="132" t="s">
        <v>278</v>
      </c>
      <c r="F744" s="81"/>
      <c r="G744" s="39">
        <f t="shared" si="45"/>
        <v>0</v>
      </c>
      <c r="H744" s="39"/>
      <c r="I744" s="37">
        <v>2645251</v>
      </c>
      <c r="J744" s="71">
        <v>264525.09999999998</v>
      </c>
      <c r="K744" s="9">
        <f t="shared" si="44"/>
        <v>2380725.9</v>
      </c>
      <c r="L744" s="33"/>
    </row>
    <row r="745" spans="1:13" ht="12.75">
      <c r="A745" s="134"/>
      <c r="B745" s="134"/>
      <c r="C745" s="134"/>
      <c r="D745" s="26"/>
      <c r="E745" s="132"/>
      <c r="F745" s="81"/>
      <c r="G745" s="39">
        <f t="shared" si="45"/>
        <v>0</v>
      </c>
      <c r="H745" s="39"/>
      <c r="I745" s="37"/>
      <c r="J745" s="71"/>
      <c r="K745" s="9">
        <f t="shared" si="44"/>
        <v>0</v>
      </c>
      <c r="L745" s="33"/>
    </row>
    <row r="746" spans="1:13" ht="25.5">
      <c r="A746" s="134">
        <v>185</v>
      </c>
      <c r="B746" s="287">
        <v>2015</v>
      </c>
      <c r="C746" s="287">
        <v>2016</v>
      </c>
      <c r="D746" s="148"/>
      <c r="E746" s="134" t="s">
        <v>748</v>
      </c>
      <c r="F746" s="134" t="s">
        <v>749</v>
      </c>
      <c r="G746" s="39">
        <f t="shared" si="45"/>
        <v>927416.25</v>
      </c>
      <c r="H746" s="39">
        <v>6182775</v>
      </c>
      <c r="I746" s="221">
        <f>I747+I748+I749+I750</f>
        <v>5249114</v>
      </c>
      <c r="J746" s="134">
        <f>J747+J748+J749+J750</f>
        <v>4640446.83</v>
      </c>
      <c r="K746" s="9">
        <f t="shared" si="44"/>
        <v>608667.16999999993</v>
      </c>
      <c r="L746" s="37">
        <f>H746-I746</f>
        <v>933661</v>
      </c>
    </row>
    <row r="747" spans="1:13" ht="25.5">
      <c r="A747" s="134"/>
      <c r="B747" s="134"/>
      <c r="C747" s="134"/>
      <c r="D747" s="26" t="s">
        <v>750</v>
      </c>
      <c r="E747" s="134" t="s">
        <v>176</v>
      </c>
      <c r="F747" s="134"/>
      <c r="G747" s="39">
        <f t="shared" si="45"/>
        <v>0</v>
      </c>
      <c r="H747" s="39"/>
      <c r="I747" s="39">
        <v>500000</v>
      </c>
      <c r="J747" s="132">
        <v>500000</v>
      </c>
      <c r="K747" s="9">
        <f t="shared" si="44"/>
        <v>0</v>
      </c>
      <c r="L747" s="33"/>
    </row>
    <row r="748" spans="1:13" ht="25.5">
      <c r="A748" s="134"/>
      <c r="B748" s="134"/>
      <c r="C748" s="134"/>
      <c r="D748" s="26" t="s">
        <v>751</v>
      </c>
      <c r="E748" s="134" t="s">
        <v>177</v>
      </c>
      <c r="F748" s="134"/>
      <c r="G748" s="39">
        <f t="shared" si="45"/>
        <v>0</v>
      </c>
      <c r="H748" s="39"/>
      <c r="I748" s="39">
        <v>1000000</v>
      </c>
      <c r="J748" s="132">
        <v>1000000</v>
      </c>
      <c r="K748" s="9">
        <f t="shared" si="44"/>
        <v>0</v>
      </c>
      <c r="L748" s="33"/>
    </row>
    <row r="749" spans="1:13" ht="25.5">
      <c r="A749" s="134"/>
      <c r="B749" s="134"/>
      <c r="C749" s="134"/>
      <c r="D749" s="26" t="s">
        <v>752</v>
      </c>
      <c r="E749" s="134" t="s">
        <v>178</v>
      </c>
      <c r="F749" s="134"/>
      <c r="G749" s="39">
        <f t="shared" si="45"/>
        <v>0</v>
      </c>
      <c r="H749" s="39"/>
      <c r="I749" s="39">
        <v>2000000</v>
      </c>
      <c r="J749" s="132">
        <v>1700000</v>
      </c>
      <c r="K749" s="9">
        <f t="shared" si="44"/>
        <v>300000</v>
      </c>
      <c r="L749" s="33"/>
    </row>
    <row r="750" spans="1:13" ht="25.5">
      <c r="A750" s="134"/>
      <c r="B750" s="134"/>
      <c r="C750" s="134"/>
      <c r="D750" s="26" t="s">
        <v>1264</v>
      </c>
      <c r="E750" s="134" t="s">
        <v>187</v>
      </c>
      <c r="F750" s="134"/>
      <c r="G750" s="39">
        <f t="shared" si="45"/>
        <v>0</v>
      </c>
      <c r="H750" s="39"/>
      <c r="I750" s="39">
        <v>1749114</v>
      </c>
      <c r="J750" s="132">
        <v>1440446.83</v>
      </c>
      <c r="K750" s="9">
        <f t="shared" si="44"/>
        <v>308667.16999999993</v>
      </c>
      <c r="L750" s="33"/>
    </row>
    <row r="751" spans="1:13" ht="12.75">
      <c r="A751" s="134"/>
      <c r="B751" s="134"/>
      <c r="C751" s="134"/>
      <c r="D751" s="26"/>
      <c r="E751" s="134"/>
      <c r="F751" s="134"/>
      <c r="G751" s="39">
        <f t="shared" si="45"/>
        <v>0</v>
      </c>
      <c r="H751" s="39"/>
      <c r="I751" s="39"/>
      <c r="J751" s="132"/>
      <c r="K751" s="9">
        <f t="shared" si="44"/>
        <v>0</v>
      </c>
      <c r="L751" s="33"/>
    </row>
    <row r="752" spans="1:13" s="4" customFormat="1" ht="38.25">
      <c r="A752" s="135">
        <v>186</v>
      </c>
      <c r="B752" s="289">
        <v>2015</v>
      </c>
      <c r="C752" s="289">
        <v>2016</v>
      </c>
      <c r="D752" s="265"/>
      <c r="E752" s="135" t="s">
        <v>1191</v>
      </c>
      <c r="F752" s="135" t="s">
        <v>753</v>
      </c>
      <c r="G752" s="39">
        <f t="shared" si="45"/>
        <v>4790999.25</v>
      </c>
      <c r="H752" s="39">
        <v>31939995</v>
      </c>
      <c r="I752" s="147">
        <f>I753+I754+I755+I756</f>
        <v>7000000</v>
      </c>
      <c r="J752" s="135">
        <f>J753+J754+J755+J756</f>
        <v>5865435.9000000004</v>
      </c>
      <c r="K752" s="9">
        <f t="shared" si="44"/>
        <v>1134564.0999999996</v>
      </c>
      <c r="L752" s="37">
        <f>H752-I752</f>
        <v>24939995</v>
      </c>
      <c r="M752" s="129"/>
    </row>
    <row r="753" spans="1:13" s="48" customFormat="1" ht="25.5">
      <c r="A753" s="134"/>
      <c r="B753" s="134"/>
      <c r="C753" s="134"/>
      <c r="D753" s="81" t="s">
        <v>754</v>
      </c>
      <c r="E753" s="132" t="s">
        <v>176</v>
      </c>
      <c r="F753" s="134"/>
      <c r="G753" s="101">
        <f t="shared" si="45"/>
        <v>0</v>
      </c>
      <c r="H753" s="101"/>
      <c r="I753" s="136">
        <v>1000000</v>
      </c>
      <c r="J753" s="132">
        <v>924259.42</v>
      </c>
      <c r="K753" s="9">
        <f t="shared" si="44"/>
        <v>75740.579999999958</v>
      </c>
      <c r="L753" s="83"/>
      <c r="M753" s="141"/>
    </row>
    <row r="754" spans="1:13" s="48" customFormat="1" ht="25.5">
      <c r="A754" s="134"/>
      <c r="B754" s="134"/>
      <c r="C754" s="134"/>
      <c r="D754" s="81" t="s">
        <v>755</v>
      </c>
      <c r="E754" s="132" t="s">
        <v>177</v>
      </c>
      <c r="F754" s="134"/>
      <c r="G754" s="101">
        <f t="shared" si="45"/>
        <v>0</v>
      </c>
      <c r="H754" s="101"/>
      <c r="I754" s="136">
        <v>2000000</v>
      </c>
      <c r="J754" s="132">
        <v>1647058.83</v>
      </c>
      <c r="K754" s="9">
        <f t="shared" si="44"/>
        <v>352941.16999999993</v>
      </c>
      <c r="L754" s="83"/>
      <c r="M754" s="141"/>
    </row>
    <row r="755" spans="1:13" s="48" customFormat="1" ht="25.5">
      <c r="A755" s="134"/>
      <c r="B755" s="134"/>
      <c r="C755" s="134"/>
      <c r="D755" s="81" t="s">
        <v>1263</v>
      </c>
      <c r="E755" s="132" t="s">
        <v>178</v>
      </c>
      <c r="F755" s="134"/>
      <c r="G755" s="101">
        <f t="shared" si="45"/>
        <v>0</v>
      </c>
      <c r="H755" s="101"/>
      <c r="I755" s="136">
        <v>2000000</v>
      </c>
      <c r="J755" s="132">
        <v>1647058.82</v>
      </c>
      <c r="K755" s="9">
        <f t="shared" si="44"/>
        <v>352941.17999999993</v>
      </c>
      <c r="L755" s="83"/>
      <c r="M755" s="141"/>
    </row>
    <row r="756" spans="1:13" s="48" customFormat="1" ht="25.5">
      <c r="A756" s="134"/>
      <c r="B756" s="134"/>
      <c r="C756" s="134"/>
      <c r="D756" s="81" t="s">
        <v>756</v>
      </c>
      <c r="E756" s="132" t="s">
        <v>187</v>
      </c>
      <c r="F756" s="134"/>
      <c r="G756" s="101">
        <f t="shared" si="45"/>
        <v>0</v>
      </c>
      <c r="H756" s="101"/>
      <c r="I756" s="136">
        <v>2000000</v>
      </c>
      <c r="J756" s="132">
        <v>1647058.83</v>
      </c>
      <c r="K756" s="9">
        <f t="shared" si="44"/>
        <v>352941.16999999993</v>
      </c>
      <c r="L756" s="83"/>
      <c r="M756" s="141"/>
    </row>
    <row r="757" spans="1:13" ht="12.75">
      <c r="A757" s="134"/>
      <c r="B757" s="134"/>
      <c r="C757" s="134"/>
      <c r="D757" s="26"/>
      <c r="E757" s="132"/>
      <c r="F757" s="134"/>
      <c r="G757" s="39">
        <f t="shared" si="45"/>
        <v>0</v>
      </c>
      <c r="H757" s="39"/>
      <c r="I757" s="37"/>
      <c r="J757" s="132"/>
      <c r="K757" s="9">
        <f t="shared" si="44"/>
        <v>0</v>
      </c>
      <c r="L757" s="33"/>
    </row>
    <row r="758" spans="1:13" s="4" customFormat="1" ht="38.25">
      <c r="A758" s="135">
        <v>187</v>
      </c>
      <c r="B758" s="135">
        <v>2014</v>
      </c>
      <c r="C758" s="135">
        <v>2016</v>
      </c>
      <c r="D758" s="135"/>
      <c r="E758" s="30" t="s">
        <v>1192</v>
      </c>
      <c r="F758" s="30" t="s">
        <v>757</v>
      </c>
      <c r="G758" s="39">
        <f t="shared" si="45"/>
        <v>1569684</v>
      </c>
      <c r="H758" s="34">
        <v>10464560</v>
      </c>
      <c r="I758" s="147">
        <f>I759+I760+I761+I762+I763</f>
        <v>6500000</v>
      </c>
      <c r="J758" s="30">
        <f>J759+J760+J761+J762+J763</f>
        <v>5970688.25</v>
      </c>
      <c r="K758" s="9">
        <f t="shared" si="44"/>
        <v>529311.75</v>
      </c>
      <c r="L758" s="37">
        <f>H758-I758</f>
        <v>3964560</v>
      </c>
      <c r="M758" s="129"/>
    </row>
    <row r="759" spans="1:13" ht="25.5">
      <c r="A759" s="134"/>
      <c r="B759" s="134"/>
      <c r="C759" s="134"/>
      <c r="D759" s="26" t="s">
        <v>758</v>
      </c>
      <c r="E759" s="71" t="s">
        <v>176</v>
      </c>
      <c r="F759" s="27"/>
      <c r="G759" s="39">
        <f t="shared" si="45"/>
        <v>0</v>
      </c>
      <c r="H759" s="34"/>
      <c r="I759" s="37">
        <v>500000</v>
      </c>
      <c r="J759" s="71">
        <v>500000</v>
      </c>
      <c r="K759" s="9">
        <f t="shared" si="44"/>
        <v>0</v>
      </c>
      <c r="L759" s="33"/>
    </row>
    <row r="760" spans="1:13" ht="25.5">
      <c r="A760" s="134"/>
      <c r="B760" s="134"/>
      <c r="C760" s="134"/>
      <c r="D760" s="26" t="s">
        <v>759</v>
      </c>
      <c r="E760" s="71" t="s">
        <v>177</v>
      </c>
      <c r="F760" s="27"/>
      <c r="G760" s="39">
        <f t="shared" si="45"/>
        <v>0</v>
      </c>
      <c r="H760" s="34"/>
      <c r="I760" s="37">
        <v>1000000</v>
      </c>
      <c r="J760" s="71">
        <v>1000000</v>
      </c>
      <c r="K760" s="9">
        <f t="shared" si="44"/>
        <v>0</v>
      </c>
      <c r="L760" s="33"/>
    </row>
    <row r="761" spans="1:13" ht="25.5">
      <c r="A761" s="134"/>
      <c r="B761" s="134"/>
      <c r="C761" s="134"/>
      <c r="D761" s="26" t="s">
        <v>760</v>
      </c>
      <c r="E761" s="71" t="s">
        <v>178</v>
      </c>
      <c r="F761" s="27"/>
      <c r="G761" s="39">
        <f t="shared" si="45"/>
        <v>0</v>
      </c>
      <c r="H761" s="34"/>
      <c r="I761" s="37">
        <v>2000000</v>
      </c>
      <c r="J761" s="71">
        <v>2000000</v>
      </c>
      <c r="K761" s="9">
        <f t="shared" si="44"/>
        <v>0</v>
      </c>
      <c r="L761" s="33"/>
    </row>
    <row r="762" spans="1:13" ht="25.5">
      <c r="A762" s="134"/>
      <c r="B762" s="134"/>
      <c r="C762" s="134"/>
      <c r="D762" s="26" t="s">
        <v>1262</v>
      </c>
      <c r="E762" s="71" t="s">
        <v>187</v>
      </c>
      <c r="F762" s="27"/>
      <c r="G762" s="39">
        <f t="shared" si="45"/>
        <v>0</v>
      </c>
      <c r="H762" s="34"/>
      <c r="I762" s="37">
        <v>1000000</v>
      </c>
      <c r="J762" s="71">
        <v>823629.42</v>
      </c>
      <c r="K762" s="9">
        <f t="shared" si="44"/>
        <v>176370.57999999996</v>
      </c>
      <c r="L762" s="33"/>
    </row>
    <row r="763" spans="1:13" ht="22.5" customHeight="1">
      <c r="A763" s="134"/>
      <c r="B763" s="134"/>
      <c r="C763" s="134"/>
      <c r="D763" s="26" t="s">
        <v>761</v>
      </c>
      <c r="E763" s="71" t="s">
        <v>236</v>
      </c>
      <c r="F763" s="27"/>
      <c r="G763" s="39">
        <f t="shared" si="45"/>
        <v>0</v>
      </c>
      <c r="H763" s="34"/>
      <c r="I763" s="37">
        <v>2000000</v>
      </c>
      <c r="J763" s="71">
        <v>1647058.83</v>
      </c>
      <c r="K763" s="9">
        <f t="shared" si="44"/>
        <v>352941.16999999993</v>
      </c>
      <c r="L763" s="33"/>
    </row>
    <row r="764" spans="1:13" ht="27" customHeight="1">
      <c r="A764" s="134"/>
      <c r="B764" s="134"/>
      <c r="C764" s="134"/>
      <c r="D764" s="26"/>
      <c r="E764" s="71"/>
      <c r="F764" s="27"/>
      <c r="G764" s="39">
        <f t="shared" ref="G764:G827" si="47">H764*15/100</f>
        <v>0</v>
      </c>
      <c r="H764" s="34"/>
      <c r="I764" s="37"/>
      <c r="J764" s="71"/>
      <c r="K764" s="9">
        <f t="shared" si="44"/>
        <v>0</v>
      </c>
      <c r="L764" s="33"/>
    </row>
    <row r="765" spans="1:13" ht="29.25" customHeight="1">
      <c r="A765" s="81">
        <v>188</v>
      </c>
      <c r="B765" s="288">
        <v>2015</v>
      </c>
      <c r="C765" s="288">
        <v>2016</v>
      </c>
      <c r="D765" s="148"/>
      <c r="E765" s="134" t="s">
        <v>1166</v>
      </c>
      <c r="F765" s="134" t="s">
        <v>762</v>
      </c>
      <c r="G765" s="39">
        <f t="shared" si="47"/>
        <v>3380855.1</v>
      </c>
      <c r="H765" s="37">
        <v>22539034</v>
      </c>
      <c r="I765" s="221">
        <f>I766+I767+I768+I769</f>
        <v>7000000</v>
      </c>
      <c r="J765" s="134">
        <f>J766+J767+J768+J769</f>
        <v>6294117.1200000001</v>
      </c>
      <c r="K765" s="9">
        <f t="shared" si="44"/>
        <v>705882.87999999989</v>
      </c>
      <c r="L765" s="37">
        <f>H765-I765</f>
        <v>15539034</v>
      </c>
    </row>
    <row r="766" spans="1:13" ht="25.5">
      <c r="A766" s="81"/>
      <c r="B766" s="81"/>
      <c r="C766" s="81"/>
      <c r="D766" s="26" t="s">
        <v>763</v>
      </c>
      <c r="E766" s="132" t="s">
        <v>176</v>
      </c>
      <c r="F766" s="134"/>
      <c r="G766" s="39">
        <f t="shared" si="47"/>
        <v>0</v>
      </c>
      <c r="H766" s="37"/>
      <c r="I766" s="37">
        <v>1000000</v>
      </c>
      <c r="J766" s="132">
        <v>1000000</v>
      </c>
      <c r="K766" s="9">
        <f t="shared" si="44"/>
        <v>0</v>
      </c>
      <c r="L766" s="33"/>
    </row>
    <row r="767" spans="1:13" ht="25.5">
      <c r="A767" s="81"/>
      <c r="B767" s="81"/>
      <c r="C767" s="81"/>
      <c r="D767" s="26" t="s">
        <v>764</v>
      </c>
      <c r="E767" s="132" t="s">
        <v>177</v>
      </c>
      <c r="F767" s="134"/>
      <c r="G767" s="39">
        <f t="shared" si="47"/>
        <v>0</v>
      </c>
      <c r="H767" s="37"/>
      <c r="I767" s="37">
        <v>2000000</v>
      </c>
      <c r="J767" s="132">
        <v>2000000</v>
      </c>
      <c r="K767" s="9">
        <f t="shared" si="44"/>
        <v>0</v>
      </c>
      <c r="L767" s="33"/>
    </row>
    <row r="768" spans="1:13" ht="25.5">
      <c r="A768" s="81"/>
      <c r="B768" s="81"/>
      <c r="C768" s="81"/>
      <c r="D768" s="26" t="s">
        <v>1290</v>
      </c>
      <c r="E768" s="132" t="s">
        <v>178</v>
      </c>
      <c r="F768" s="134"/>
      <c r="G768" s="39">
        <f t="shared" si="47"/>
        <v>0</v>
      </c>
      <c r="H768" s="37"/>
      <c r="I768" s="37">
        <v>2000000</v>
      </c>
      <c r="J768" s="132">
        <v>1647058.82</v>
      </c>
      <c r="K768" s="9">
        <f t="shared" si="44"/>
        <v>352941.17999999993</v>
      </c>
      <c r="L768" s="33"/>
    </row>
    <row r="769" spans="1:12" ht="25.5">
      <c r="A769" s="81"/>
      <c r="B769" s="81"/>
      <c r="C769" s="81"/>
      <c r="D769" s="26" t="s">
        <v>765</v>
      </c>
      <c r="E769" s="132" t="s">
        <v>187</v>
      </c>
      <c r="F769" s="134"/>
      <c r="G769" s="39">
        <f t="shared" si="47"/>
        <v>0</v>
      </c>
      <c r="H769" s="37"/>
      <c r="I769" s="37">
        <v>2000000</v>
      </c>
      <c r="J769" s="132">
        <v>1647058.3</v>
      </c>
      <c r="K769" s="9">
        <f t="shared" si="44"/>
        <v>352941.69999999995</v>
      </c>
      <c r="L769" s="33"/>
    </row>
    <row r="770" spans="1:12" ht="12.75">
      <c r="A770" s="81"/>
      <c r="B770" s="81"/>
      <c r="C770" s="81"/>
      <c r="D770" s="26"/>
      <c r="E770" s="132"/>
      <c r="F770" s="134"/>
      <c r="G770" s="39">
        <f t="shared" si="47"/>
        <v>0</v>
      </c>
      <c r="H770" s="37"/>
      <c r="I770" s="37"/>
      <c r="J770" s="132"/>
      <c r="K770" s="9">
        <f t="shared" si="44"/>
        <v>0</v>
      </c>
      <c r="L770" s="33"/>
    </row>
    <row r="771" spans="1:12" ht="25.5">
      <c r="A771" s="81">
        <v>189</v>
      </c>
      <c r="B771" s="81">
        <v>2015</v>
      </c>
      <c r="C771" s="81">
        <v>2016</v>
      </c>
      <c r="D771" s="134"/>
      <c r="E771" s="27" t="s">
        <v>766</v>
      </c>
      <c r="F771" s="27" t="s">
        <v>767</v>
      </c>
      <c r="G771" s="39">
        <f t="shared" si="47"/>
        <v>9119433.1500000004</v>
      </c>
      <c r="H771" s="34">
        <v>60796221</v>
      </c>
      <c r="I771" s="221">
        <f>I772+I773+I774+I775</f>
        <v>7000000</v>
      </c>
      <c r="J771" s="134">
        <f>J772+J773+J774+J775</f>
        <v>6244857.6500000004</v>
      </c>
      <c r="K771" s="9">
        <f t="shared" ref="K771:K834" si="48">I771-J771</f>
        <v>755142.34999999963</v>
      </c>
      <c r="L771" s="37">
        <f>H771-I771</f>
        <v>53796221</v>
      </c>
    </row>
    <row r="772" spans="1:12" ht="25.5">
      <c r="A772" s="81"/>
      <c r="B772" s="81"/>
      <c r="C772" s="81"/>
      <c r="D772" s="26" t="s">
        <v>768</v>
      </c>
      <c r="E772" s="71" t="s">
        <v>176</v>
      </c>
      <c r="F772" s="27"/>
      <c r="G772" s="39">
        <f t="shared" si="47"/>
        <v>0</v>
      </c>
      <c r="H772" s="34"/>
      <c r="I772" s="37">
        <v>1000000</v>
      </c>
      <c r="J772" s="132">
        <v>1000000</v>
      </c>
      <c r="K772" s="9">
        <f t="shared" si="48"/>
        <v>0</v>
      </c>
      <c r="L772" s="33"/>
    </row>
    <row r="773" spans="1:12" ht="25.5">
      <c r="A773" s="81"/>
      <c r="B773" s="81"/>
      <c r="C773" s="81"/>
      <c r="D773" s="26" t="s">
        <v>769</v>
      </c>
      <c r="E773" s="71" t="s">
        <v>177</v>
      </c>
      <c r="F773" s="27"/>
      <c r="G773" s="39">
        <f t="shared" si="47"/>
        <v>0</v>
      </c>
      <c r="H773" s="34"/>
      <c r="I773" s="37">
        <v>2000000</v>
      </c>
      <c r="J773" s="132">
        <v>1950740</v>
      </c>
      <c r="K773" s="9">
        <f t="shared" si="48"/>
        <v>49260</v>
      </c>
      <c r="L773" s="33"/>
    </row>
    <row r="774" spans="1:12" ht="25.5">
      <c r="A774" s="81"/>
      <c r="B774" s="81"/>
      <c r="C774" s="81"/>
      <c r="D774" s="26" t="s">
        <v>1261</v>
      </c>
      <c r="E774" s="71" t="s">
        <v>178</v>
      </c>
      <c r="F774" s="27"/>
      <c r="G774" s="39">
        <f t="shared" si="47"/>
        <v>0</v>
      </c>
      <c r="H774" s="34"/>
      <c r="I774" s="37">
        <v>2000000</v>
      </c>
      <c r="J774" s="132">
        <v>1647058.82</v>
      </c>
      <c r="K774" s="9">
        <f t="shared" si="48"/>
        <v>352941.17999999993</v>
      </c>
      <c r="L774" s="33"/>
    </row>
    <row r="775" spans="1:12" ht="25.5">
      <c r="A775" s="81"/>
      <c r="B775" s="81"/>
      <c r="C775" s="81"/>
      <c r="D775" s="26" t="s">
        <v>770</v>
      </c>
      <c r="E775" s="71" t="s">
        <v>187</v>
      </c>
      <c r="F775" s="27"/>
      <c r="G775" s="39">
        <f t="shared" si="47"/>
        <v>0</v>
      </c>
      <c r="H775" s="34"/>
      <c r="I775" s="37">
        <v>2000000</v>
      </c>
      <c r="J775" s="132">
        <v>1647058.83</v>
      </c>
      <c r="K775" s="9">
        <f t="shared" si="48"/>
        <v>352941.16999999993</v>
      </c>
      <c r="L775" s="33"/>
    </row>
    <row r="776" spans="1:12" ht="12.75">
      <c r="A776" s="81"/>
      <c r="B776" s="81"/>
      <c r="C776" s="81"/>
      <c r="D776" s="26"/>
      <c r="E776" s="71"/>
      <c r="F776" s="27"/>
      <c r="G776" s="39">
        <f t="shared" si="47"/>
        <v>0</v>
      </c>
      <c r="H776" s="34"/>
      <c r="I776" s="37"/>
      <c r="J776" s="132"/>
      <c r="K776" s="9">
        <f t="shared" si="48"/>
        <v>0</v>
      </c>
      <c r="L776" s="33"/>
    </row>
    <row r="777" spans="1:12" ht="38.25">
      <c r="A777" s="81">
        <v>190</v>
      </c>
      <c r="B777" s="81">
        <v>2015</v>
      </c>
      <c r="C777" s="81">
        <v>2016</v>
      </c>
      <c r="D777" s="134"/>
      <c r="E777" s="134" t="s">
        <v>1167</v>
      </c>
      <c r="F777" s="134" t="s">
        <v>771</v>
      </c>
      <c r="G777" s="39">
        <f t="shared" si="47"/>
        <v>2208093.2999999998</v>
      </c>
      <c r="H777" s="37">
        <v>14720622</v>
      </c>
      <c r="I777" s="221">
        <f>I778+I779+I780+I781+I782</f>
        <v>7700000</v>
      </c>
      <c r="J777" s="134">
        <f>J778+J779+J780+J781+J782</f>
        <v>7700000</v>
      </c>
      <c r="K777" s="9">
        <f t="shared" si="48"/>
        <v>0</v>
      </c>
      <c r="L777" s="37">
        <f>H777-I777</f>
        <v>7020622</v>
      </c>
    </row>
    <row r="778" spans="1:12" ht="25.5">
      <c r="A778" s="81"/>
      <c r="B778" s="81"/>
      <c r="C778" s="81"/>
      <c r="D778" s="26" t="s">
        <v>772</v>
      </c>
      <c r="E778" s="132" t="s">
        <v>176</v>
      </c>
      <c r="F778" s="134"/>
      <c r="G778" s="39">
        <f t="shared" si="47"/>
        <v>0</v>
      </c>
      <c r="H778" s="37"/>
      <c r="I778" s="37">
        <v>700000</v>
      </c>
      <c r="J778" s="132">
        <v>700000</v>
      </c>
      <c r="K778" s="9">
        <f t="shared" si="48"/>
        <v>0</v>
      </c>
      <c r="L778" s="33"/>
    </row>
    <row r="779" spans="1:12" ht="25.5">
      <c r="A779" s="81"/>
      <c r="B779" s="81"/>
      <c r="C779" s="81"/>
      <c r="D779" s="26" t="s">
        <v>773</v>
      </c>
      <c r="E779" s="132" t="s">
        <v>177</v>
      </c>
      <c r="F779" s="134"/>
      <c r="G779" s="39">
        <f t="shared" si="47"/>
        <v>0</v>
      </c>
      <c r="H779" s="37"/>
      <c r="I779" s="37">
        <v>1000000</v>
      </c>
      <c r="J779" s="132">
        <v>1000000</v>
      </c>
      <c r="K779" s="9">
        <f t="shared" si="48"/>
        <v>0</v>
      </c>
      <c r="L779" s="33"/>
    </row>
    <row r="780" spans="1:12" ht="25.5">
      <c r="A780" s="81"/>
      <c r="B780" s="81"/>
      <c r="C780" s="81"/>
      <c r="D780" s="26" t="s">
        <v>774</v>
      </c>
      <c r="E780" s="132" t="s">
        <v>178</v>
      </c>
      <c r="F780" s="134"/>
      <c r="G780" s="39">
        <f t="shared" si="47"/>
        <v>0</v>
      </c>
      <c r="H780" s="37"/>
      <c r="I780" s="37">
        <v>2000000</v>
      </c>
      <c r="J780" s="132">
        <v>2000000</v>
      </c>
      <c r="K780" s="9">
        <f t="shared" si="48"/>
        <v>0</v>
      </c>
      <c r="L780" s="33"/>
    </row>
    <row r="781" spans="1:12" ht="25.5">
      <c r="A781" s="81"/>
      <c r="B781" s="81"/>
      <c r="C781" s="81"/>
      <c r="D781" s="26" t="s">
        <v>1260</v>
      </c>
      <c r="E781" s="132" t="s">
        <v>187</v>
      </c>
      <c r="F781" s="134"/>
      <c r="G781" s="39">
        <f t="shared" si="47"/>
        <v>0</v>
      </c>
      <c r="H781" s="37"/>
      <c r="I781" s="37">
        <v>2000000</v>
      </c>
      <c r="J781" s="132">
        <v>2000000</v>
      </c>
      <c r="K781" s="9">
        <f t="shared" si="48"/>
        <v>0</v>
      </c>
      <c r="L781" s="33"/>
    </row>
    <row r="782" spans="1:12" ht="25.5">
      <c r="A782" s="81"/>
      <c r="B782" s="81"/>
      <c r="C782" s="81"/>
      <c r="D782" s="26" t="s">
        <v>775</v>
      </c>
      <c r="E782" s="132" t="s">
        <v>236</v>
      </c>
      <c r="F782" s="134"/>
      <c r="G782" s="39">
        <f t="shared" si="47"/>
        <v>0</v>
      </c>
      <c r="H782" s="37"/>
      <c r="I782" s="37">
        <v>2000000</v>
      </c>
      <c r="J782" s="132">
        <v>2000000</v>
      </c>
      <c r="K782" s="9">
        <f t="shared" si="48"/>
        <v>0</v>
      </c>
      <c r="L782" s="33"/>
    </row>
    <row r="783" spans="1:12" ht="12.75">
      <c r="A783" s="81"/>
      <c r="B783" s="81"/>
      <c r="C783" s="81"/>
      <c r="D783" s="26"/>
      <c r="E783" s="132"/>
      <c r="F783" s="134"/>
      <c r="G783" s="39">
        <f t="shared" si="47"/>
        <v>0</v>
      </c>
      <c r="H783" s="37"/>
      <c r="I783" s="37"/>
      <c r="J783" s="132"/>
      <c r="K783" s="9">
        <f t="shared" si="48"/>
        <v>0</v>
      </c>
      <c r="L783" s="33"/>
    </row>
    <row r="784" spans="1:12" ht="25.5">
      <c r="A784" s="81">
        <v>191</v>
      </c>
      <c r="B784" s="81">
        <v>2015</v>
      </c>
      <c r="C784" s="81">
        <v>2016</v>
      </c>
      <c r="D784" s="134"/>
      <c r="E784" s="134" t="s">
        <v>776</v>
      </c>
      <c r="F784" s="134" t="s">
        <v>777</v>
      </c>
      <c r="G784" s="39">
        <f t="shared" si="47"/>
        <v>892500</v>
      </c>
      <c r="H784" s="39">
        <v>5950000</v>
      </c>
      <c r="I784" s="221">
        <f>I785+I786+I787+I788</f>
        <v>5467344</v>
      </c>
      <c r="J784" s="134">
        <f>J785+J786+J787+J788</f>
        <v>4835195.07</v>
      </c>
      <c r="K784" s="9">
        <f t="shared" si="48"/>
        <v>632148.9299999997</v>
      </c>
      <c r="L784" s="37">
        <f>H784-I784</f>
        <v>482656</v>
      </c>
    </row>
    <row r="785" spans="1:12" ht="25.5">
      <c r="A785" s="81"/>
      <c r="B785" s="81"/>
      <c r="C785" s="81"/>
      <c r="D785" s="26" t="s">
        <v>778</v>
      </c>
      <c r="E785" s="132" t="s">
        <v>176</v>
      </c>
      <c r="F785" s="134"/>
      <c r="G785" s="39">
        <f t="shared" si="47"/>
        <v>0</v>
      </c>
      <c r="H785" s="39"/>
      <c r="I785" s="37">
        <v>500000</v>
      </c>
      <c r="J785" s="132">
        <v>500000</v>
      </c>
      <c r="K785" s="9">
        <f t="shared" si="48"/>
        <v>0</v>
      </c>
      <c r="L785" s="33"/>
    </row>
    <row r="786" spans="1:12" ht="25.5">
      <c r="A786" s="81"/>
      <c r="B786" s="81"/>
      <c r="C786" s="81"/>
      <c r="D786" s="26" t="s">
        <v>779</v>
      </c>
      <c r="E786" s="132" t="s">
        <v>177</v>
      </c>
      <c r="F786" s="134"/>
      <c r="G786" s="39">
        <f t="shared" si="47"/>
        <v>0</v>
      </c>
      <c r="H786" s="39"/>
      <c r="I786" s="37">
        <v>2000000</v>
      </c>
      <c r="J786" s="132">
        <v>1824000</v>
      </c>
      <c r="K786" s="9">
        <f t="shared" si="48"/>
        <v>176000</v>
      </c>
      <c r="L786" s="33"/>
    </row>
    <row r="787" spans="1:12" ht="38.25">
      <c r="A787" s="81"/>
      <c r="B787" s="81"/>
      <c r="C787" s="81"/>
      <c r="D787" s="26" t="s">
        <v>780</v>
      </c>
      <c r="E787" s="132" t="s">
        <v>178</v>
      </c>
      <c r="F787" s="134"/>
      <c r="G787" s="39">
        <f t="shared" si="47"/>
        <v>0</v>
      </c>
      <c r="H787" s="39"/>
      <c r="I787" s="37">
        <v>1500000</v>
      </c>
      <c r="J787" s="132">
        <v>1302794.1200000001</v>
      </c>
      <c r="K787" s="9">
        <f t="shared" si="48"/>
        <v>197205.87999999989</v>
      </c>
      <c r="L787" s="33"/>
    </row>
    <row r="788" spans="1:12" ht="25.5">
      <c r="A788" s="81"/>
      <c r="B788" s="81"/>
      <c r="C788" s="81"/>
      <c r="D788" s="26" t="s">
        <v>781</v>
      </c>
      <c r="E788" s="132" t="s">
        <v>187</v>
      </c>
      <c r="F788" s="134"/>
      <c r="G788" s="39">
        <f t="shared" si="47"/>
        <v>0</v>
      </c>
      <c r="H788" s="39"/>
      <c r="I788" s="37">
        <v>1467344</v>
      </c>
      <c r="J788" s="132">
        <v>1208400.95</v>
      </c>
      <c r="K788" s="9">
        <f t="shared" si="48"/>
        <v>258943.05000000005</v>
      </c>
      <c r="L788" s="33"/>
    </row>
    <row r="789" spans="1:12" ht="12.75">
      <c r="A789" s="81"/>
      <c r="B789" s="81"/>
      <c r="C789" s="81"/>
      <c r="D789" s="26"/>
      <c r="E789" s="132"/>
      <c r="F789" s="134"/>
      <c r="G789" s="39">
        <f t="shared" si="47"/>
        <v>0</v>
      </c>
      <c r="H789" s="39"/>
      <c r="I789" s="37"/>
      <c r="J789" s="132"/>
      <c r="K789" s="9">
        <f t="shared" si="48"/>
        <v>0</v>
      </c>
      <c r="L789" s="33"/>
    </row>
    <row r="790" spans="1:12" ht="25.5">
      <c r="A790" s="81">
        <v>192</v>
      </c>
      <c r="B790" s="81">
        <v>2014</v>
      </c>
      <c r="C790" s="81">
        <v>2016</v>
      </c>
      <c r="D790" s="134"/>
      <c r="E790" s="27" t="s">
        <v>1168</v>
      </c>
      <c r="F790" s="27" t="s">
        <v>782</v>
      </c>
      <c r="G790" s="39">
        <f t="shared" si="47"/>
        <v>1101890.7</v>
      </c>
      <c r="H790" s="34">
        <v>7345938</v>
      </c>
      <c r="I790" s="221">
        <f>I791+I792+I793+I794</f>
        <v>6521559</v>
      </c>
      <c r="J790" s="27">
        <f>J791+J792+J793+J794</f>
        <v>6521559</v>
      </c>
      <c r="K790" s="9">
        <f t="shared" si="48"/>
        <v>0</v>
      </c>
      <c r="L790" s="37">
        <f>H790-I790</f>
        <v>824379</v>
      </c>
    </row>
    <row r="791" spans="1:12" ht="25.5">
      <c r="A791" s="81"/>
      <c r="B791" s="81"/>
      <c r="C791" s="81"/>
      <c r="D791" s="33" t="s">
        <v>783</v>
      </c>
      <c r="E791" s="71" t="s">
        <v>176</v>
      </c>
      <c r="F791" s="27"/>
      <c r="G791" s="39">
        <f t="shared" si="47"/>
        <v>0</v>
      </c>
      <c r="H791" s="34"/>
      <c r="I791" s="34">
        <v>500000</v>
      </c>
      <c r="J791" s="71">
        <v>500000</v>
      </c>
      <c r="K791" s="9">
        <f t="shared" si="48"/>
        <v>0</v>
      </c>
      <c r="L791" s="33"/>
    </row>
    <row r="792" spans="1:12" ht="25.5">
      <c r="A792" s="81"/>
      <c r="B792" s="81"/>
      <c r="C792" s="81"/>
      <c r="D792" s="33" t="s">
        <v>784</v>
      </c>
      <c r="E792" s="71" t="s">
        <v>177</v>
      </c>
      <c r="F792" s="27"/>
      <c r="G792" s="39">
        <f t="shared" si="47"/>
        <v>0</v>
      </c>
      <c r="H792" s="34"/>
      <c r="I792" s="34">
        <v>2000000</v>
      </c>
      <c r="J792" s="71">
        <v>2000000</v>
      </c>
      <c r="K792" s="9">
        <f t="shared" si="48"/>
        <v>0</v>
      </c>
      <c r="L792" s="33"/>
    </row>
    <row r="793" spans="1:12" ht="25.5">
      <c r="A793" s="81"/>
      <c r="B793" s="81"/>
      <c r="C793" s="81"/>
      <c r="D793" s="33" t="s">
        <v>785</v>
      </c>
      <c r="E793" s="71" t="s">
        <v>178</v>
      </c>
      <c r="F793" s="27"/>
      <c r="G793" s="39">
        <f t="shared" si="47"/>
        <v>0</v>
      </c>
      <c r="H793" s="34"/>
      <c r="I793" s="34">
        <v>2000000</v>
      </c>
      <c r="J793" s="71">
        <v>2000000</v>
      </c>
      <c r="K793" s="9">
        <f t="shared" si="48"/>
        <v>0</v>
      </c>
      <c r="L793" s="33"/>
    </row>
    <row r="794" spans="1:12" ht="25.5">
      <c r="A794" s="81"/>
      <c r="B794" s="81"/>
      <c r="C794" s="81"/>
      <c r="D794" s="33" t="s">
        <v>1259</v>
      </c>
      <c r="E794" s="71" t="s">
        <v>187</v>
      </c>
      <c r="F794" s="27"/>
      <c r="G794" s="39">
        <f t="shared" si="47"/>
        <v>0</v>
      </c>
      <c r="H794" s="34"/>
      <c r="I794" s="34">
        <v>2021559</v>
      </c>
      <c r="J794" s="71">
        <v>2021559</v>
      </c>
      <c r="K794" s="9">
        <f t="shared" si="48"/>
        <v>0</v>
      </c>
      <c r="L794" s="33"/>
    </row>
    <row r="795" spans="1:12" ht="12.75">
      <c r="A795" s="81"/>
      <c r="B795" s="81"/>
      <c r="C795" s="81"/>
      <c r="D795" s="33"/>
      <c r="E795" s="71"/>
      <c r="F795" s="27"/>
      <c r="G795" s="39">
        <f t="shared" si="47"/>
        <v>0</v>
      </c>
      <c r="H795" s="34"/>
      <c r="I795" s="34"/>
      <c r="J795" s="71"/>
      <c r="K795" s="9">
        <f t="shared" si="48"/>
        <v>0</v>
      </c>
      <c r="L795" s="33"/>
    </row>
    <row r="796" spans="1:12" ht="25.5">
      <c r="A796" s="81">
        <v>193</v>
      </c>
      <c r="B796" s="81">
        <v>2014</v>
      </c>
      <c r="C796" s="81">
        <v>2016</v>
      </c>
      <c r="D796" s="134"/>
      <c r="E796" s="71" t="s">
        <v>786</v>
      </c>
      <c r="F796" s="27" t="s">
        <v>787</v>
      </c>
      <c r="G796" s="39">
        <f t="shared" si="47"/>
        <v>2189985.4500000002</v>
      </c>
      <c r="H796" s="34">
        <v>14599903</v>
      </c>
      <c r="I796" s="221">
        <f>I797+I798+I799+I800+I801+I802+I803+I804+I805</f>
        <v>11750603</v>
      </c>
      <c r="J796" s="27">
        <f>J797+J798+J799+J800+J801+J802+J803+J804+J805</f>
        <v>11407208.41</v>
      </c>
      <c r="K796" s="9">
        <f t="shared" si="48"/>
        <v>343394.58999999985</v>
      </c>
      <c r="L796" s="37">
        <f>H796-I796</f>
        <v>2849300</v>
      </c>
    </row>
    <row r="797" spans="1:12" ht="25.5">
      <c r="A797" s="81"/>
      <c r="B797" s="81"/>
      <c r="C797" s="81"/>
      <c r="D797" s="33" t="s">
        <v>788</v>
      </c>
      <c r="E797" s="71" t="s">
        <v>176</v>
      </c>
      <c r="F797" s="27"/>
      <c r="G797" s="39">
        <f t="shared" si="47"/>
        <v>0</v>
      </c>
      <c r="H797" s="34"/>
      <c r="I797" s="34">
        <v>1000000</v>
      </c>
      <c r="J797" s="71">
        <v>1000000</v>
      </c>
      <c r="K797" s="9">
        <f t="shared" si="48"/>
        <v>0</v>
      </c>
      <c r="L797" s="33"/>
    </row>
    <row r="798" spans="1:12" ht="25.5">
      <c r="A798" s="81"/>
      <c r="B798" s="81"/>
      <c r="C798" s="81"/>
      <c r="D798" s="33" t="s">
        <v>789</v>
      </c>
      <c r="E798" s="71" t="s">
        <v>177</v>
      </c>
      <c r="F798" s="27"/>
      <c r="G798" s="39">
        <f t="shared" si="47"/>
        <v>0</v>
      </c>
      <c r="H798" s="34"/>
      <c r="I798" s="34">
        <v>1000000</v>
      </c>
      <c r="J798" s="71">
        <v>999676.84</v>
      </c>
      <c r="K798" s="9">
        <f t="shared" si="48"/>
        <v>323.1600000000326</v>
      </c>
      <c r="L798" s="33"/>
    </row>
    <row r="799" spans="1:12" ht="25.5">
      <c r="A799" s="81"/>
      <c r="B799" s="81"/>
      <c r="C799" s="81"/>
      <c r="D799" s="33" t="s">
        <v>790</v>
      </c>
      <c r="E799" s="71" t="s">
        <v>178</v>
      </c>
      <c r="F799" s="27"/>
      <c r="G799" s="39">
        <f t="shared" si="47"/>
        <v>0</v>
      </c>
      <c r="H799" s="34"/>
      <c r="I799" s="34">
        <v>1500000</v>
      </c>
      <c r="J799" s="71">
        <v>1500000</v>
      </c>
      <c r="K799" s="9">
        <f t="shared" si="48"/>
        <v>0</v>
      </c>
      <c r="L799" s="33"/>
    </row>
    <row r="800" spans="1:12" ht="25.5">
      <c r="A800" s="81"/>
      <c r="B800" s="81"/>
      <c r="C800" s="81"/>
      <c r="D800" s="33" t="s">
        <v>791</v>
      </c>
      <c r="E800" s="71" t="s">
        <v>187</v>
      </c>
      <c r="F800" s="27"/>
      <c r="G800" s="39">
        <f t="shared" si="47"/>
        <v>0</v>
      </c>
      <c r="H800" s="34"/>
      <c r="I800" s="34">
        <v>1000000</v>
      </c>
      <c r="J800" s="71">
        <v>1000000</v>
      </c>
      <c r="K800" s="9">
        <f t="shared" si="48"/>
        <v>0</v>
      </c>
      <c r="L800" s="33"/>
    </row>
    <row r="801" spans="1:12" ht="25.5">
      <c r="A801" s="81"/>
      <c r="B801" s="81"/>
      <c r="C801" s="81"/>
      <c r="D801" s="33" t="s">
        <v>792</v>
      </c>
      <c r="E801" s="71" t="s">
        <v>236</v>
      </c>
      <c r="F801" s="27"/>
      <c r="G801" s="39">
        <f t="shared" si="47"/>
        <v>0</v>
      </c>
      <c r="H801" s="34"/>
      <c r="I801" s="34">
        <v>1000000</v>
      </c>
      <c r="J801" s="71">
        <v>1000000</v>
      </c>
      <c r="K801" s="9">
        <f t="shared" si="48"/>
        <v>0</v>
      </c>
      <c r="L801" s="33"/>
    </row>
    <row r="802" spans="1:12" ht="25.5">
      <c r="A802" s="81"/>
      <c r="B802" s="81"/>
      <c r="C802" s="81"/>
      <c r="D802" s="33" t="s">
        <v>793</v>
      </c>
      <c r="E802" s="71" t="s">
        <v>245</v>
      </c>
      <c r="F802" s="27"/>
      <c r="G802" s="39">
        <f t="shared" si="47"/>
        <v>0</v>
      </c>
      <c r="H802" s="34"/>
      <c r="I802" s="34">
        <v>1000000</v>
      </c>
      <c r="J802" s="71">
        <v>1000000</v>
      </c>
      <c r="K802" s="9">
        <f t="shared" si="48"/>
        <v>0</v>
      </c>
      <c r="L802" s="33"/>
    </row>
    <row r="803" spans="1:12" ht="25.5">
      <c r="A803" s="81"/>
      <c r="B803" s="81"/>
      <c r="C803" s="81"/>
      <c r="D803" s="33" t="s">
        <v>794</v>
      </c>
      <c r="E803" s="71" t="s">
        <v>278</v>
      </c>
      <c r="F803" s="27"/>
      <c r="G803" s="39">
        <f t="shared" si="47"/>
        <v>0</v>
      </c>
      <c r="H803" s="34"/>
      <c r="I803" s="34">
        <v>2000000</v>
      </c>
      <c r="J803" s="71">
        <v>2000000</v>
      </c>
      <c r="K803" s="9">
        <f t="shared" si="48"/>
        <v>0</v>
      </c>
      <c r="L803" s="33"/>
    </row>
    <row r="804" spans="1:12" ht="25.5">
      <c r="A804" s="81"/>
      <c r="B804" s="81"/>
      <c r="C804" s="81"/>
      <c r="D804" s="33" t="s">
        <v>1258</v>
      </c>
      <c r="E804" s="71" t="s">
        <v>795</v>
      </c>
      <c r="F804" s="27"/>
      <c r="G804" s="39">
        <f t="shared" si="47"/>
        <v>0</v>
      </c>
      <c r="H804" s="34"/>
      <c r="I804" s="34">
        <v>1082072</v>
      </c>
      <c r="J804" s="71">
        <v>907531.57</v>
      </c>
      <c r="K804" s="9">
        <f t="shared" si="48"/>
        <v>174540.43000000005</v>
      </c>
      <c r="L804" s="33"/>
    </row>
    <row r="805" spans="1:12" ht="25.5">
      <c r="A805" s="81"/>
      <c r="B805" s="81"/>
      <c r="C805" s="81"/>
      <c r="D805" s="33" t="s">
        <v>796</v>
      </c>
      <c r="E805" s="71" t="s">
        <v>797</v>
      </c>
      <c r="F805" s="27"/>
      <c r="G805" s="39">
        <f t="shared" si="47"/>
        <v>0</v>
      </c>
      <c r="H805" s="34"/>
      <c r="I805" s="34">
        <v>2168531</v>
      </c>
      <c r="J805" s="71">
        <v>2000000</v>
      </c>
      <c r="K805" s="9">
        <f t="shared" si="48"/>
        <v>168531</v>
      </c>
      <c r="L805" s="33"/>
    </row>
    <row r="806" spans="1:12" ht="12.75">
      <c r="A806" s="81"/>
      <c r="B806" s="81"/>
      <c r="C806" s="81"/>
      <c r="D806" s="33"/>
      <c r="E806" s="71"/>
      <c r="F806" s="27"/>
      <c r="G806" s="39">
        <f t="shared" si="47"/>
        <v>0</v>
      </c>
      <c r="H806" s="34"/>
      <c r="I806" s="34"/>
      <c r="J806" s="71"/>
      <c r="K806" s="9">
        <f t="shared" si="48"/>
        <v>0</v>
      </c>
      <c r="L806" s="33"/>
    </row>
    <row r="807" spans="1:12" ht="25.5">
      <c r="A807" s="81">
        <v>194</v>
      </c>
      <c r="B807" s="81">
        <v>2013</v>
      </c>
      <c r="C807" s="81">
        <v>2016</v>
      </c>
      <c r="D807" s="134"/>
      <c r="E807" s="27" t="s">
        <v>1169</v>
      </c>
      <c r="F807" s="27" t="s">
        <v>798</v>
      </c>
      <c r="G807" s="39">
        <f t="shared" si="47"/>
        <v>1138500</v>
      </c>
      <c r="H807" s="34">
        <v>7590000</v>
      </c>
      <c r="I807" s="221">
        <f>I808+I809+I810</f>
        <v>3500000</v>
      </c>
      <c r="J807" s="27">
        <f>J808+J809+J810</f>
        <v>2450001</v>
      </c>
      <c r="K807" s="9">
        <f t="shared" si="48"/>
        <v>1049999</v>
      </c>
      <c r="L807" s="37">
        <f>H807-I807</f>
        <v>4090000</v>
      </c>
    </row>
    <row r="808" spans="1:12" ht="25.5">
      <c r="A808" s="81"/>
      <c r="B808" s="81"/>
      <c r="C808" s="81"/>
      <c r="D808" s="33" t="s">
        <v>799</v>
      </c>
      <c r="E808" s="71" t="s">
        <v>176</v>
      </c>
      <c r="F808" s="27"/>
      <c r="G808" s="39">
        <f t="shared" si="47"/>
        <v>0</v>
      </c>
      <c r="H808" s="34"/>
      <c r="I808" s="37">
        <v>1500000</v>
      </c>
      <c r="J808" s="71">
        <v>1350000</v>
      </c>
      <c r="K808" s="9">
        <f t="shared" si="48"/>
        <v>150000</v>
      </c>
      <c r="L808" s="33"/>
    </row>
    <row r="809" spans="1:12" ht="25.5">
      <c r="A809" s="81"/>
      <c r="B809" s="81"/>
      <c r="C809" s="81"/>
      <c r="D809" s="33" t="s">
        <v>800</v>
      </c>
      <c r="E809" s="71" t="s">
        <v>177</v>
      </c>
      <c r="F809" s="27"/>
      <c r="G809" s="39">
        <f t="shared" si="47"/>
        <v>0</v>
      </c>
      <c r="H809" s="34"/>
      <c r="I809" s="37">
        <v>1000000</v>
      </c>
      <c r="J809" s="71">
        <v>1000001</v>
      </c>
      <c r="K809" s="9">
        <f t="shared" si="48"/>
        <v>-1</v>
      </c>
      <c r="L809" s="33"/>
    </row>
    <row r="810" spans="1:12" ht="25.5">
      <c r="A810" s="81"/>
      <c r="B810" s="81"/>
      <c r="C810" s="81"/>
      <c r="D810" s="33" t="s">
        <v>1289</v>
      </c>
      <c r="E810" s="71" t="s">
        <v>178</v>
      </c>
      <c r="F810" s="27"/>
      <c r="G810" s="39">
        <f t="shared" si="47"/>
        <v>0</v>
      </c>
      <c r="H810" s="34"/>
      <c r="I810" s="37">
        <v>1000000</v>
      </c>
      <c r="J810" s="71">
        <v>100000</v>
      </c>
      <c r="K810" s="9">
        <f t="shared" si="48"/>
        <v>900000</v>
      </c>
      <c r="L810" s="33"/>
    </row>
    <row r="811" spans="1:12" ht="12.75">
      <c r="A811" s="81"/>
      <c r="B811" s="81"/>
      <c r="C811" s="81"/>
      <c r="D811" s="33"/>
      <c r="E811" s="71"/>
      <c r="F811" s="27"/>
      <c r="G811" s="39">
        <f t="shared" si="47"/>
        <v>0</v>
      </c>
      <c r="H811" s="34"/>
      <c r="I811" s="37"/>
      <c r="J811" s="71"/>
      <c r="K811" s="9">
        <f t="shared" si="48"/>
        <v>0</v>
      </c>
      <c r="L811" s="33"/>
    </row>
    <row r="812" spans="1:12" ht="25.5">
      <c r="A812" s="81">
        <v>195</v>
      </c>
      <c r="B812" s="81">
        <v>2015</v>
      </c>
      <c r="C812" s="81">
        <v>2016</v>
      </c>
      <c r="D812" s="134"/>
      <c r="E812" s="134" t="s">
        <v>801</v>
      </c>
      <c r="F812" s="134" t="s">
        <v>802</v>
      </c>
      <c r="G812" s="39">
        <f t="shared" si="47"/>
        <v>292499.84999999998</v>
      </c>
      <c r="H812" s="39">
        <v>1949999</v>
      </c>
      <c r="I812" s="221">
        <f>I813+I814</f>
        <v>1740883</v>
      </c>
      <c r="J812" s="134">
        <f>J813+J814</f>
        <v>1600415.33</v>
      </c>
      <c r="K812" s="9">
        <f t="shared" si="48"/>
        <v>140467.66999999993</v>
      </c>
      <c r="L812" s="37">
        <f>H812-I812</f>
        <v>209116</v>
      </c>
    </row>
    <row r="813" spans="1:12" ht="25.5">
      <c r="A813" s="81"/>
      <c r="B813" s="81"/>
      <c r="C813" s="81"/>
      <c r="D813" s="33" t="s">
        <v>803</v>
      </c>
      <c r="E813" s="132" t="s">
        <v>176</v>
      </c>
      <c r="F813" s="134"/>
      <c r="G813" s="39">
        <f t="shared" si="47"/>
        <v>0</v>
      </c>
      <c r="H813" s="39"/>
      <c r="I813" s="39">
        <v>500000</v>
      </c>
      <c r="J813" s="132">
        <v>500000</v>
      </c>
      <c r="K813" s="9">
        <f t="shared" si="48"/>
        <v>0</v>
      </c>
      <c r="L813" s="33"/>
    </row>
    <row r="814" spans="1:12" ht="38.25">
      <c r="A814" s="81"/>
      <c r="B814" s="81"/>
      <c r="C814" s="81"/>
      <c r="D814" s="33" t="s">
        <v>804</v>
      </c>
      <c r="E814" s="132" t="s">
        <v>177</v>
      </c>
      <c r="F814" s="134"/>
      <c r="G814" s="39">
        <f t="shared" si="47"/>
        <v>0</v>
      </c>
      <c r="H814" s="39"/>
      <c r="I814" s="39">
        <v>1240883</v>
      </c>
      <c r="J814" s="132">
        <v>1100415.33</v>
      </c>
      <c r="K814" s="9">
        <f t="shared" si="48"/>
        <v>140467.66999999993</v>
      </c>
      <c r="L814" s="33"/>
    </row>
    <row r="815" spans="1:12" ht="12.75">
      <c r="A815" s="81"/>
      <c r="B815" s="81"/>
      <c r="C815" s="81"/>
      <c r="D815" s="33"/>
      <c r="E815" s="132"/>
      <c r="F815" s="134"/>
      <c r="G815" s="39">
        <f t="shared" si="47"/>
        <v>0</v>
      </c>
      <c r="H815" s="39"/>
      <c r="I815" s="39"/>
      <c r="J815" s="132"/>
      <c r="K815" s="9">
        <f t="shared" si="48"/>
        <v>0</v>
      </c>
      <c r="L815" s="33"/>
    </row>
    <row r="816" spans="1:12" ht="38.25">
      <c r="A816" s="81">
        <v>196</v>
      </c>
      <c r="B816" s="81">
        <v>2015</v>
      </c>
      <c r="C816" s="81">
        <v>2016</v>
      </c>
      <c r="D816" s="134"/>
      <c r="E816" s="134" t="s">
        <v>805</v>
      </c>
      <c r="F816" s="134" t="s">
        <v>806</v>
      </c>
      <c r="G816" s="39">
        <f t="shared" si="47"/>
        <v>1694930.4</v>
      </c>
      <c r="H816" s="39">
        <v>11299536</v>
      </c>
      <c r="I816" s="221">
        <f>I817+I818+I819</f>
        <v>4000000</v>
      </c>
      <c r="J816" s="134">
        <f>J817+J818+J819</f>
        <v>3554291.13</v>
      </c>
      <c r="K816" s="9">
        <f t="shared" si="48"/>
        <v>445708.87000000011</v>
      </c>
      <c r="L816" s="37">
        <f>H816-I816</f>
        <v>7299536</v>
      </c>
    </row>
    <row r="817" spans="1:12" ht="25.5">
      <c r="A817" s="81"/>
      <c r="B817" s="81"/>
      <c r="C817" s="81"/>
      <c r="D817" s="33" t="s">
        <v>807</v>
      </c>
      <c r="E817" s="132" t="s">
        <v>176</v>
      </c>
      <c r="F817" s="134"/>
      <c r="G817" s="39">
        <f t="shared" si="47"/>
        <v>0</v>
      </c>
      <c r="H817" s="39"/>
      <c r="I817" s="37">
        <v>500000</v>
      </c>
      <c r="J817" s="132">
        <v>500000</v>
      </c>
      <c r="K817" s="9">
        <f t="shared" si="48"/>
        <v>0</v>
      </c>
      <c r="L817" s="33"/>
    </row>
    <row r="818" spans="1:12" ht="25.5">
      <c r="A818" s="81"/>
      <c r="B818" s="81"/>
      <c r="C818" s="81"/>
      <c r="D818" s="33" t="s">
        <v>1257</v>
      </c>
      <c r="E818" s="132" t="s">
        <v>177</v>
      </c>
      <c r="F818" s="134"/>
      <c r="G818" s="39">
        <f t="shared" si="47"/>
        <v>0</v>
      </c>
      <c r="H818" s="39"/>
      <c r="I818" s="37">
        <v>1500000</v>
      </c>
      <c r="J818" s="132">
        <v>1500000</v>
      </c>
      <c r="K818" s="9">
        <f t="shared" si="48"/>
        <v>0</v>
      </c>
      <c r="L818" s="33"/>
    </row>
    <row r="819" spans="1:12" ht="25.5">
      <c r="A819" s="81"/>
      <c r="B819" s="81"/>
      <c r="C819" s="81"/>
      <c r="D819" s="33" t="s">
        <v>808</v>
      </c>
      <c r="E819" s="132" t="s">
        <v>178</v>
      </c>
      <c r="F819" s="134"/>
      <c r="G819" s="39">
        <f t="shared" si="47"/>
        <v>0</v>
      </c>
      <c r="H819" s="39"/>
      <c r="I819" s="37">
        <v>2000000</v>
      </c>
      <c r="J819" s="132">
        <v>1554291.13</v>
      </c>
      <c r="K819" s="9">
        <f t="shared" si="48"/>
        <v>445708.87000000011</v>
      </c>
      <c r="L819" s="33"/>
    </row>
    <row r="820" spans="1:12" ht="12.75">
      <c r="A820" s="81"/>
      <c r="B820" s="81"/>
      <c r="C820" s="81"/>
      <c r="D820" s="33"/>
      <c r="E820" s="132"/>
      <c r="F820" s="134"/>
      <c r="G820" s="39">
        <f t="shared" si="47"/>
        <v>0</v>
      </c>
      <c r="H820" s="39"/>
      <c r="I820" s="37"/>
      <c r="J820" s="132"/>
      <c r="K820" s="9">
        <f t="shared" si="48"/>
        <v>0</v>
      </c>
      <c r="L820" s="33"/>
    </row>
    <row r="821" spans="1:12" ht="51">
      <c r="A821" s="81">
        <v>197</v>
      </c>
      <c r="B821" s="81">
        <v>2014</v>
      </c>
      <c r="C821" s="81">
        <v>2016</v>
      </c>
      <c r="D821" s="134"/>
      <c r="E821" s="134" t="s">
        <v>809</v>
      </c>
      <c r="F821" s="18" t="s">
        <v>810</v>
      </c>
      <c r="G821" s="39">
        <f t="shared" si="47"/>
        <v>1613489.3159999999</v>
      </c>
      <c r="H821" s="39">
        <v>10756595.439999999</v>
      </c>
      <c r="I821" s="221">
        <f>SUM(I822:I826)</f>
        <v>6500000</v>
      </c>
      <c r="J821" s="221">
        <f t="shared" ref="J821" si="49">SUM(J822:J826)</f>
        <v>6300000</v>
      </c>
      <c r="K821" s="9">
        <f t="shared" si="48"/>
        <v>200000</v>
      </c>
      <c r="L821" s="37">
        <f>H821-I821</f>
        <v>4256595.4399999995</v>
      </c>
    </row>
    <row r="822" spans="1:12" ht="25.5">
      <c r="A822" s="81"/>
      <c r="B822" s="81"/>
      <c r="C822" s="81"/>
      <c r="D822" s="33" t="s">
        <v>811</v>
      </c>
      <c r="E822" s="132" t="s">
        <v>176</v>
      </c>
      <c r="F822" s="18"/>
      <c r="G822" s="39">
        <f t="shared" si="47"/>
        <v>0</v>
      </c>
      <c r="H822" s="39"/>
      <c r="I822" s="37">
        <v>500000</v>
      </c>
      <c r="J822" s="132">
        <v>500000</v>
      </c>
      <c r="K822" s="9">
        <f t="shared" si="48"/>
        <v>0</v>
      </c>
      <c r="L822" s="33"/>
    </row>
    <row r="823" spans="1:12" ht="25.5">
      <c r="A823" s="81"/>
      <c r="B823" s="81"/>
      <c r="C823" s="81"/>
      <c r="D823" s="33" t="s">
        <v>812</v>
      </c>
      <c r="E823" s="132" t="s">
        <v>177</v>
      </c>
      <c r="F823" s="18"/>
      <c r="G823" s="39">
        <f t="shared" si="47"/>
        <v>0</v>
      </c>
      <c r="H823" s="39"/>
      <c r="I823" s="37">
        <v>1000000</v>
      </c>
      <c r="J823" s="132">
        <v>1000000</v>
      </c>
      <c r="K823" s="9">
        <f t="shared" si="48"/>
        <v>0</v>
      </c>
      <c r="L823" s="33"/>
    </row>
    <row r="824" spans="1:12" ht="25.5">
      <c r="A824" s="81"/>
      <c r="B824" s="81"/>
      <c r="C824" s="81"/>
      <c r="D824" s="33" t="s">
        <v>813</v>
      </c>
      <c r="E824" s="132" t="s">
        <v>178</v>
      </c>
      <c r="F824" s="18"/>
      <c r="G824" s="39">
        <f t="shared" si="47"/>
        <v>0</v>
      </c>
      <c r="H824" s="39"/>
      <c r="I824" s="37">
        <v>1000000</v>
      </c>
      <c r="J824" s="132">
        <v>1000000</v>
      </c>
      <c r="K824" s="9">
        <f t="shared" si="48"/>
        <v>0</v>
      </c>
      <c r="L824" s="33"/>
    </row>
    <row r="825" spans="1:12" ht="25.5">
      <c r="A825" s="81"/>
      <c r="B825" s="81"/>
      <c r="C825" s="81"/>
      <c r="D825" s="33" t="s">
        <v>1256</v>
      </c>
      <c r="E825" s="132" t="s">
        <v>187</v>
      </c>
      <c r="F825" s="18"/>
      <c r="G825" s="39">
        <f t="shared" si="47"/>
        <v>0</v>
      </c>
      <c r="H825" s="39"/>
      <c r="I825" s="37">
        <v>2000000</v>
      </c>
      <c r="J825" s="132">
        <v>2000000</v>
      </c>
      <c r="K825" s="9">
        <f t="shared" si="48"/>
        <v>0</v>
      </c>
      <c r="L825" s="33"/>
    </row>
    <row r="826" spans="1:12" ht="25.5">
      <c r="A826" s="81"/>
      <c r="B826" s="81"/>
      <c r="C826" s="81"/>
      <c r="D826" s="33" t="s">
        <v>814</v>
      </c>
      <c r="E826" s="132" t="s">
        <v>236</v>
      </c>
      <c r="F826" s="18"/>
      <c r="G826" s="39">
        <f t="shared" si="47"/>
        <v>0</v>
      </c>
      <c r="H826" s="39"/>
      <c r="I826" s="37">
        <v>2000000</v>
      </c>
      <c r="J826" s="132">
        <v>1800000</v>
      </c>
      <c r="K826" s="9">
        <f t="shared" si="48"/>
        <v>200000</v>
      </c>
      <c r="L826" s="33"/>
    </row>
    <row r="827" spans="1:12" ht="12.75">
      <c r="A827" s="81"/>
      <c r="B827" s="81"/>
      <c r="C827" s="81"/>
      <c r="D827" s="33"/>
      <c r="E827" s="132"/>
      <c r="F827" s="18"/>
      <c r="G827" s="39">
        <f t="shared" si="47"/>
        <v>0</v>
      </c>
      <c r="H827" s="39"/>
      <c r="I827" s="37"/>
      <c r="J827" s="132"/>
      <c r="K827" s="9">
        <f t="shared" si="48"/>
        <v>0</v>
      </c>
      <c r="L827" s="33"/>
    </row>
    <row r="828" spans="1:12" ht="38.25">
      <c r="A828" s="81">
        <v>198</v>
      </c>
      <c r="B828" s="288">
        <v>2014</v>
      </c>
      <c r="C828" s="288">
        <v>2016</v>
      </c>
      <c r="D828" s="148"/>
      <c r="E828" s="18" t="s">
        <v>815</v>
      </c>
      <c r="F828" s="18" t="s">
        <v>816</v>
      </c>
      <c r="G828" s="39">
        <f t="shared" ref="G828:G891" si="50">H828*15/100</f>
        <v>2160762.15</v>
      </c>
      <c r="H828" s="14">
        <v>14405081</v>
      </c>
      <c r="I828" s="221">
        <f>I829+I830+I831</f>
        <v>2500000</v>
      </c>
      <c r="J828" s="227">
        <f>J829+J830+J831</f>
        <v>2500000</v>
      </c>
      <c r="K828" s="9">
        <f t="shared" si="48"/>
        <v>0</v>
      </c>
      <c r="L828" s="37">
        <f>H828-I828</f>
        <v>11905081</v>
      </c>
    </row>
    <row r="829" spans="1:12" ht="25.5">
      <c r="A829" s="81"/>
      <c r="B829" s="81"/>
      <c r="C829" s="81"/>
      <c r="D829" s="26" t="s">
        <v>817</v>
      </c>
      <c r="E829" s="19" t="s">
        <v>176</v>
      </c>
      <c r="F829" s="18"/>
      <c r="G829" s="39">
        <f t="shared" si="50"/>
        <v>0</v>
      </c>
      <c r="H829" s="14"/>
      <c r="I829" s="37">
        <v>500000</v>
      </c>
      <c r="J829" s="228">
        <v>500000</v>
      </c>
      <c r="K829" s="9">
        <f t="shared" si="48"/>
        <v>0</v>
      </c>
      <c r="L829" s="33"/>
    </row>
    <row r="830" spans="1:12" ht="25.5">
      <c r="A830" s="81"/>
      <c r="B830" s="81"/>
      <c r="C830" s="81"/>
      <c r="D830" s="26" t="s">
        <v>818</v>
      </c>
      <c r="E830" s="19" t="s">
        <v>177</v>
      </c>
      <c r="F830" s="18"/>
      <c r="G830" s="39">
        <f t="shared" si="50"/>
        <v>0</v>
      </c>
      <c r="H830" s="14"/>
      <c r="I830" s="37">
        <v>1000000</v>
      </c>
      <c r="J830" s="228">
        <v>1000000</v>
      </c>
      <c r="K830" s="9">
        <f t="shared" si="48"/>
        <v>0</v>
      </c>
      <c r="L830" s="33"/>
    </row>
    <row r="831" spans="1:12" ht="25.5">
      <c r="A831" s="81"/>
      <c r="B831" s="81"/>
      <c r="C831" s="81"/>
      <c r="D831" s="26" t="s">
        <v>1255</v>
      </c>
      <c r="E831" s="19" t="s">
        <v>178</v>
      </c>
      <c r="F831" s="18"/>
      <c r="G831" s="39">
        <f t="shared" si="50"/>
        <v>0</v>
      </c>
      <c r="H831" s="14"/>
      <c r="I831" s="37">
        <v>1000000</v>
      </c>
      <c r="J831" s="228">
        <v>1000000</v>
      </c>
      <c r="K831" s="9">
        <f t="shared" si="48"/>
        <v>0</v>
      </c>
      <c r="L831" s="33"/>
    </row>
    <row r="832" spans="1:12" ht="12.75">
      <c r="A832" s="81"/>
      <c r="B832" s="81"/>
      <c r="C832" s="81"/>
      <c r="D832" s="26"/>
      <c r="E832" s="19"/>
      <c r="F832" s="18"/>
      <c r="G832" s="39">
        <f t="shared" si="50"/>
        <v>0</v>
      </c>
      <c r="H832" s="14"/>
      <c r="I832" s="37"/>
      <c r="J832" s="228"/>
      <c r="K832" s="9">
        <f t="shared" si="48"/>
        <v>0</v>
      </c>
      <c r="L832" s="33"/>
    </row>
    <row r="833" spans="1:12" ht="12.75">
      <c r="A833" s="81"/>
      <c r="B833" s="81"/>
      <c r="C833" s="81"/>
      <c r="D833" s="26"/>
      <c r="E833" s="19"/>
      <c r="F833" s="18"/>
      <c r="G833" s="39">
        <f t="shared" si="50"/>
        <v>0</v>
      </c>
      <c r="H833" s="14"/>
      <c r="I833" s="37"/>
      <c r="J833" s="228"/>
      <c r="K833" s="9">
        <f t="shared" si="48"/>
        <v>0</v>
      </c>
      <c r="L833" s="33"/>
    </row>
    <row r="834" spans="1:12" ht="25.5">
      <c r="A834" s="81">
        <v>199</v>
      </c>
      <c r="B834" s="81">
        <v>2015</v>
      </c>
      <c r="C834" s="81">
        <v>2016</v>
      </c>
      <c r="D834" s="134"/>
      <c r="E834" s="27" t="s">
        <v>1659</v>
      </c>
      <c r="F834" s="27" t="s">
        <v>819</v>
      </c>
      <c r="G834" s="39">
        <f t="shared" si="50"/>
        <v>4045473.4680000003</v>
      </c>
      <c r="H834" s="34">
        <v>26969823.120000001</v>
      </c>
      <c r="I834" s="221">
        <f>I835+I836+I837</f>
        <v>6043228</v>
      </c>
      <c r="J834" s="27">
        <f>J835+J836+J837</f>
        <v>4872239.2</v>
      </c>
      <c r="K834" s="9">
        <f t="shared" si="48"/>
        <v>1170988.7999999998</v>
      </c>
      <c r="L834" s="37">
        <f>H834-I834</f>
        <v>20926595.120000001</v>
      </c>
    </row>
    <row r="835" spans="1:12" ht="25.5">
      <c r="A835" s="81"/>
      <c r="B835" s="81"/>
      <c r="C835" s="81"/>
      <c r="D835" s="26" t="s">
        <v>820</v>
      </c>
      <c r="E835" s="71" t="s">
        <v>176</v>
      </c>
      <c r="F835" s="27"/>
      <c r="G835" s="39">
        <f t="shared" si="50"/>
        <v>0</v>
      </c>
      <c r="H835" s="34"/>
      <c r="I835" s="37">
        <v>2000000</v>
      </c>
      <c r="J835" s="71">
        <v>1764773.65</v>
      </c>
      <c r="K835" s="9">
        <f t="shared" ref="K835:K898" si="51">I835-J835</f>
        <v>235226.35000000009</v>
      </c>
      <c r="L835" s="33"/>
    </row>
    <row r="836" spans="1:12" ht="25.5">
      <c r="A836" s="81"/>
      <c r="B836" s="81"/>
      <c r="C836" s="81"/>
      <c r="D836" s="26" t="s">
        <v>1254</v>
      </c>
      <c r="E836" s="71" t="s">
        <v>177</v>
      </c>
      <c r="F836" s="27"/>
      <c r="G836" s="39">
        <f t="shared" si="50"/>
        <v>0</v>
      </c>
      <c r="H836" s="34"/>
      <c r="I836" s="37">
        <v>2000000</v>
      </c>
      <c r="J836" s="71">
        <v>1629130</v>
      </c>
      <c r="K836" s="9">
        <f t="shared" si="51"/>
        <v>370870</v>
      </c>
      <c r="L836" s="33"/>
    </row>
    <row r="837" spans="1:12" ht="25.5">
      <c r="A837" s="81"/>
      <c r="B837" s="81"/>
      <c r="C837" s="81"/>
      <c r="D837" s="26" t="s">
        <v>821</v>
      </c>
      <c r="E837" s="71" t="s">
        <v>178</v>
      </c>
      <c r="F837" s="27"/>
      <c r="G837" s="39">
        <f t="shared" si="50"/>
        <v>0</v>
      </c>
      <c r="H837" s="34"/>
      <c r="I837" s="37">
        <v>2043228</v>
      </c>
      <c r="J837" s="71">
        <v>1478335.55</v>
      </c>
      <c r="K837" s="9">
        <f t="shared" si="51"/>
        <v>564892.44999999995</v>
      </c>
      <c r="L837" s="33"/>
    </row>
    <row r="838" spans="1:12" ht="12.75">
      <c r="A838" s="81"/>
      <c r="B838" s="81"/>
      <c r="C838" s="81"/>
      <c r="D838" s="26"/>
      <c r="E838" s="71"/>
      <c r="F838" s="27"/>
      <c r="G838" s="39">
        <f t="shared" si="50"/>
        <v>0</v>
      </c>
      <c r="H838" s="34"/>
      <c r="I838" s="37"/>
      <c r="J838" s="71"/>
      <c r="K838" s="9">
        <f t="shared" si="51"/>
        <v>0</v>
      </c>
      <c r="L838" s="33"/>
    </row>
    <row r="839" spans="1:12" ht="25.5">
      <c r="A839" s="81">
        <v>200</v>
      </c>
      <c r="B839" s="81">
        <v>2014</v>
      </c>
      <c r="C839" s="81">
        <v>2016</v>
      </c>
      <c r="D839" s="134"/>
      <c r="E839" s="134" t="s">
        <v>822</v>
      </c>
      <c r="F839" s="134" t="s">
        <v>823</v>
      </c>
      <c r="G839" s="39">
        <f t="shared" si="50"/>
        <v>1199667.3</v>
      </c>
      <c r="H839" s="39">
        <v>7997782</v>
      </c>
      <c r="I839" s="221">
        <f>I840+I841+I842+I843+I844</f>
        <v>5000000</v>
      </c>
      <c r="J839" s="134">
        <f>J840+J841+J842+J843+J844</f>
        <v>4665774.71</v>
      </c>
      <c r="K839" s="9">
        <f t="shared" si="51"/>
        <v>334225.29000000004</v>
      </c>
      <c r="L839" s="37">
        <f>H839-I839</f>
        <v>2997782</v>
      </c>
    </row>
    <row r="840" spans="1:12" ht="25.5">
      <c r="A840" s="81"/>
      <c r="B840" s="81"/>
      <c r="C840" s="81"/>
      <c r="D840" s="26" t="s">
        <v>824</v>
      </c>
      <c r="E840" s="132" t="s">
        <v>176</v>
      </c>
      <c r="F840" s="134"/>
      <c r="G840" s="39">
        <f t="shared" si="50"/>
        <v>0</v>
      </c>
      <c r="H840" s="39"/>
      <c r="I840" s="37">
        <v>1000000</v>
      </c>
      <c r="J840" s="132">
        <v>999998.5</v>
      </c>
      <c r="K840" s="9">
        <f t="shared" si="51"/>
        <v>1.5</v>
      </c>
      <c r="L840" s="33"/>
    </row>
    <row r="841" spans="1:12" ht="25.5">
      <c r="A841" s="81"/>
      <c r="B841" s="81"/>
      <c r="C841" s="81"/>
      <c r="D841" s="26" t="s">
        <v>825</v>
      </c>
      <c r="E841" s="132" t="s">
        <v>177</v>
      </c>
      <c r="F841" s="134"/>
      <c r="G841" s="39">
        <f t="shared" si="50"/>
        <v>0</v>
      </c>
      <c r="H841" s="39"/>
      <c r="I841" s="37">
        <v>1000000</v>
      </c>
      <c r="J841" s="132">
        <v>1000000</v>
      </c>
      <c r="K841" s="9">
        <f t="shared" si="51"/>
        <v>0</v>
      </c>
      <c r="L841" s="33"/>
    </row>
    <row r="842" spans="1:12" ht="25.5">
      <c r="A842" s="81"/>
      <c r="B842" s="81"/>
      <c r="C842" s="81"/>
      <c r="D842" s="26" t="s">
        <v>826</v>
      </c>
      <c r="E842" s="132" t="s">
        <v>178</v>
      </c>
      <c r="F842" s="134"/>
      <c r="G842" s="39">
        <f t="shared" si="50"/>
        <v>0</v>
      </c>
      <c r="H842" s="39"/>
      <c r="I842" s="37">
        <v>1000000</v>
      </c>
      <c r="J842" s="132">
        <v>1000000</v>
      </c>
      <c r="K842" s="9">
        <f t="shared" si="51"/>
        <v>0</v>
      </c>
      <c r="L842" s="33"/>
    </row>
    <row r="843" spans="1:12" ht="25.5">
      <c r="A843" s="81"/>
      <c r="B843" s="81"/>
      <c r="C843" s="81"/>
      <c r="D843" s="26" t="s">
        <v>1253</v>
      </c>
      <c r="E843" s="132" t="s">
        <v>187</v>
      </c>
      <c r="F843" s="134"/>
      <c r="G843" s="39">
        <f t="shared" si="50"/>
        <v>0</v>
      </c>
      <c r="H843" s="39"/>
      <c r="I843" s="37">
        <v>1000000</v>
      </c>
      <c r="J843" s="132">
        <v>999999.68</v>
      </c>
      <c r="K843" s="9">
        <f t="shared" si="51"/>
        <v>0.31999999994877726</v>
      </c>
      <c r="L843" s="33"/>
    </row>
    <row r="844" spans="1:12" ht="25.5">
      <c r="A844" s="81"/>
      <c r="B844" s="81"/>
      <c r="C844" s="81"/>
      <c r="D844" s="26" t="s">
        <v>827</v>
      </c>
      <c r="E844" s="132" t="s">
        <v>236</v>
      </c>
      <c r="F844" s="134"/>
      <c r="G844" s="39">
        <f t="shared" si="50"/>
        <v>0</v>
      </c>
      <c r="H844" s="39"/>
      <c r="I844" s="37">
        <v>1000000</v>
      </c>
      <c r="J844" s="132">
        <v>665776.53</v>
      </c>
      <c r="K844" s="9">
        <f t="shared" si="51"/>
        <v>334223.46999999997</v>
      </c>
      <c r="L844" s="33"/>
    </row>
    <row r="845" spans="1:12" ht="12.75">
      <c r="A845" s="81"/>
      <c r="B845" s="81"/>
      <c r="C845" s="81"/>
      <c r="D845" s="26"/>
      <c r="E845" s="132"/>
      <c r="F845" s="134"/>
      <c r="G845" s="39">
        <f t="shared" si="50"/>
        <v>0</v>
      </c>
      <c r="H845" s="39"/>
      <c r="I845" s="37"/>
      <c r="J845" s="132"/>
      <c r="K845" s="9">
        <f t="shared" si="51"/>
        <v>0</v>
      </c>
      <c r="L845" s="33"/>
    </row>
    <row r="846" spans="1:12" ht="25.5">
      <c r="A846" s="81">
        <v>201</v>
      </c>
      <c r="B846" s="81">
        <v>2015</v>
      </c>
      <c r="C846" s="81">
        <v>2016</v>
      </c>
      <c r="D846" s="134"/>
      <c r="E846" s="27" t="s">
        <v>828</v>
      </c>
      <c r="F846" s="27" t="s">
        <v>829</v>
      </c>
      <c r="G846" s="39">
        <f t="shared" si="50"/>
        <v>939706.5</v>
      </c>
      <c r="H846" s="34">
        <v>6264710</v>
      </c>
      <c r="I846" s="221">
        <f>I847+I848+I849</f>
        <v>5517790</v>
      </c>
      <c r="J846" s="27">
        <f>J847+J848+J849</f>
        <v>5439801.2000000002</v>
      </c>
      <c r="K846" s="9">
        <f t="shared" si="51"/>
        <v>77988.799999999814</v>
      </c>
      <c r="L846" s="37">
        <f>H846-I846</f>
        <v>746920</v>
      </c>
    </row>
    <row r="847" spans="1:12" ht="25.5">
      <c r="A847" s="81"/>
      <c r="B847" s="81"/>
      <c r="C847" s="81"/>
      <c r="D847" s="26" t="s">
        <v>830</v>
      </c>
      <c r="E847" s="71" t="s">
        <v>176</v>
      </c>
      <c r="F847" s="27"/>
      <c r="G847" s="39">
        <f t="shared" si="50"/>
        <v>0</v>
      </c>
      <c r="H847" s="34"/>
      <c r="I847" s="34">
        <v>2000000</v>
      </c>
      <c r="J847" s="71">
        <v>2000000</v>
      </c>
      <c r="K847" s="9">
        <f t="shared" si="51"/>
        <v>0</v>
      </c>
      <c r="L847" s="33"/>
    </row>
    <row r="848" spans="1:12" ht="25.5">
      <c r="A848" s="81"/>
      <c r="B848" s="81"/>
      <c r="C848" s="81"/>
      <c r="D848" s="26" t="s">
        <v>1252</v>
      </c>
      <c r="E848" s="71" t="s">
        <v>177</v>
      </c>
      <c r="F848" s="27"/>
      <c r="G848" s="39">
        <f t="shared" si="50"/>
        <v>0</v>
      </c>
      <c r="H848" s="34"/>
      <c r="I848" s="34">
        <v>2425787</v>
      </c>
      <c r="J848" s="71">
        <v>2347798</v>
      </c>
      <c r="K848" s="9">
        <f t="shared" si="51"/>
        <v>77989</v>
      </c>
      <c r="L848" s="33"/>
    </row>
    <row r="849" spans="1:12" ht="25.5">
      <c r="A849" s="81"/>
      <c r="B849" s="81"/>
      <c r="C849" s="81"/>
      <c r="D849" s="26" t="s">
        <v>831</v>
      </c>
      <c r="E849" s="71" t="s">
        <v>178</v>
      </c>
      <c r="F849" s="27"/>
      <c r="G849" s="39">
        <f t="shared" si="50"/>
        <v>0</v>
      </c>
      <c r="H849" s="34"/>
      <c r="I849" s="34">
        <v>1092003</v>
      </c>
      <c r="J849" s="71">
        <v>1092003.2</v>
      </c>
      <c r="K849" s="9">
        <f t="shared" si="51"/>
        <v>-0.19999999995343387</v>
      </c>
      <c r="L849" s="33"/>
    </row>
    <row r="850" spans="1:12" ht="12.75">
      <c r="A850" s="81"/>
      <c r="B850" s="81"/>
      <c r="C850" s="81"/>
      <c r="D850" s="26"/>
      <c r="E850" s="71"/>
      <c r="F850" s="27"/>
      <c r="G850" s="39">
        <f t="shared" si="50"/>
        <v>0</v>
      </c>
      <c r="H850" s="34"/>
      <c r="I850" s="34"/>
      <c r="J850" s="71"/>
      <c r="K850" s="9">
        <f t="shared" si="51"/>
        <v>0</v>
      </c>
      <c r="L850" s="33"/>
    </row>
    <row r="851" spans="1:12" ht="25.5">
      <c r="A851" s="81">
        <v>202</v>
      </c>
      <c r="B851" s="81">
        <v>2015</v>
      </c>
      <c r="C851" s="81">
        <v>2016</v>
      </c>
      <c r="D851" s="134"/>
      <c r="E851" s="134" t="s">
        <v>832</v>
      </c>
      <c r="F851" s="134" t="s">
        <v>833</v>
      </c>
      <c r="G851" s="39">
        <f t="shared" si="50"/>
        <v>394900.8</v>
      </c>
      <c r="H851" s="39">
        <v>2632672</v>
      </c>
      <c r="I851" s="221">
        <f>I852+I853</f>
        <v>2318318</v>
      </c>
      <c r="J851" s="134">
        <f>J852+J853</f>
        <v>1248249.5899999999</v>
      </c>
      <c r="K851" s="9">
        <f t="shared" si="51"/>
        <v>1070068.4100000001</v>
      </c>
      <c r="L851" s="37">
        <f>H851-I851</f>
        <v>314354</v>
      </c>
    </row>
    <row r="852" spans="1:12" ht="25.5">
      <c r="A852" s="81"/>
      <c r="B852" s="81"/>
      <c r="C852" s="81"/>
      <c r="D852" s="26" t="s">
        <v>834</v>
      </c>
      <c r="E852" s="134" t="s">
        <v>176</v>
      </c>
      <c r="F852" s="134"/>
      <c r="G852" s="39">
        <f t="shared" si="50"/>
        <v>0</v>
      </c>
      <c r="H852" s="39"/>
      <c r="I852" s="37">
        <v>500000</v>
      </c>
      <c r="J852" s="132">
        <v>500000</v>
      </c>
      <c r="K852" s="9">
        <f t="shared" si="51"/>
        <v>0</v>
      </c>
      <c r="L852" s="33"/>
    </row>
    <row r="853" spans="1:12" ht="25.5">
      <c r="A853" s="81"/>
      <c r="B853" s="81"/>
      <c r="C853" s="81"/>
      <c r="D853" s="26" t="s">
        <v>1251</v>
      </c>
      <c r="E853" s="134" t="s">
        <v>177</v>
      </c>
      <c r="F853" s="134"/>
      <c r="G853" s="39">
        <f t="shared" si="50"/>
        <v>0</v>
      </c>
      <c r="H853" s="39"/>
      <c r="I853" s="37">
        <v>1818318</v>
      </c>
      <c r="J853" s="132">
        <v>748249.59</v>
      </c>
      <c r="K853" s="9">
        <f t="shared" si="51"/>
        <v>1070068.4100000001</v>
      </c>
      <c r="L853" s="33"/>
    </row>
    <row r="854" spans="1:12" ht="12.75">
      <c r="A854" s="81"/>
      <c r="B854" s="81"/>
      <c r="C854" s="81"/>
      <c r="D854" s="26"/>
      <c r="E854" s="134"/>
      <c r="F854" s="134"/>
      <c r="G854" s="39">
        <f t="shared" si="50"/>
        <v>0</v>
      </c>
      <c r="H854" s="39"/>
      <c r="I854" s="37"/>
      <c r="J854" s="132"/>
      <c r="K854" s="9">
        <f t="shared" si="51"/>
        <v>0</v>
      </c>
      <c r="L854" s="33"/>
    </row>
    <row r="855" spans="1:12" ht="25.5">
      <c r="A855" s="81">
        <v>203</v>
      </c>
      <c r="B855" s="81">
        <v>2012</v>
      </c>
      <c r="C855" s="81">
        <v>2016</v>
      </c>
      <c r="D855" s="134"/>
      <c r="E855" s="134" t="s">
        <v>835</v>
      </c>
      <c r="F855" s="134" t="s">
        <v>836</v>
      </c>
      <c r="G855" s="39">
        <f t="shared" si="50"/>
        <v>830340.45</v>
      </c>
      <c r="H855" s="39">
        <v>5535603</v>
      </c>
      <c r="I855" s="221">
        <f>I856+I857+I858+I859</f>
        <v>4704010</v>
      </c>
      <c r="J855" s="134">
        <f>J856+J857+J858+J859</f>
        <v>3662971.2399999998</v>
      </c>
      <c r="K855" s="9">
        <f t="shared" si="51"/>
        <v>1041038.7600000002</v>
      </c>
      <c r="L855" s="37">
        <f>H855-I855</f>
        <v>831593</v>
      </c>
    </row>
    <row r="856" spans="1:12" ht="25.5">
      <c r="A856" s="81"/>
      <c r="B856" s="81"/>
      <c r="C856" s="81"/>
      <c r="D856" s="26" t="s">
        <v>837</v>
      </c>
      <c r="E856" s="134" t="s">
        <v>176</v>
      </c>
      <c r="F856" s="134"/>
      <c r="G856" s="39">
        <f t="shared" si="50"/>
        <v>0</v>
      </c>
      <c r="H856" s="39"/>
      <c r="I856" s="37">
        <v>800000</v>
      </c>
      <c r="J856" s="132">
        <v>754653.7</v>
      </c>
      <c r="K856" s="9">
        <f t="shared" si="51"/>
        <v>45346.300000000047</v>
      </c>
      <c r="L856" s="33"/>
    </row>
    <row r="857" spans="1:12" ht="25.5">
      <c r="A857" s="81"/>
      <c r="B857" s="81"/>
      <c r="C857" s="81"/>
      <c r="D857" s="26" t="s">
        <v>838</v>
      </c>
      <c r="E857" s="134" t="s">
        <v>177</v>
      </c>
      <c r="F857" s="134"/>
      <c r="G857" s="39">
        <f t="shared" si="50"/>
        <v>0</v>
      </c>
      <c r="H857" s="39"/>
      <c r="I857" s="37">
        <v>1000000</v>
      </c>
      <c r="J857" s="132">
        <v>1000000</v>
      </c>
      <c r="K857" s="9">
        <f t="shared" si="51"/>
        <v>0</v>
      </c>
      <c r="L857" s="33"/>
    </row>
    <row r="858" spans="1:12" ht="25.5">
      <c r="A858" s="81"/>
      <c r="B858" s="81"/>
      <c r="C858" s="81"/>
      <c r="D858" s="26" t="s">
        <v>839</v>
      </c>
      <c r="E858" s="134" t="s">
        <v>178</v>
      </c>
      <c r="F858" s="134"/>
      <c r="G858" s="39">
        <f t="shared" si="50"/>
        <v>0</v>
      </c>
      <c r="H858" s="39"/>
      <c r="I858" s="37">
        <v>1000000</v>
      </c>
      <c r="J858" s="132">
        <v>941345.7</v>
      </c>
      <c r="K858" s="9">
        <f t="shared" si="51"/>
        <v>58654.300000000047</v>
      </c>
      <c r="L858" s="33"/>
    </row>
    <row r="859" spans="1:12" ht="38.25">
      <c r="A859" s="81"/>
      <c r="B859" s="81"/>
      <c r="C859" s="81"/>
      <c r="D859" s="26" t="s">
        <v>840</v>
      </c>
      <c r="E859" s="134" t="s">
        <v>187</v>
      </c>
      <c r="F859" s="134"/>
      <c r="G859" s="39">
        <f t="shared" si="50"/>
        <v>0</v>
      </c>
      <c r="H859" s="39"/>
      <c r="I859" s="37">
        <v>1904010</v>
      </c>
      <c r="J859" s="132">
        <v>966971.84</v>
      </c>
      <c r="K859" s="9">
        <f t="shared" si="51"/>
        <v>937038.16</v>
      </c>
      <c r="L859" s="33"/>
    </row>
    <row r="860" spans="1:12" ht="12.75">
      <c r="A860" s="81"/>
      <c r="B860" s="81"/>
      <c r="C860" s="81"/>
      <c r="D860" s="26"/>
      <c r="E860" s="134"/>
      <c r="F860" s="134"/>
      <c r="G860" s="39">
        <f t="shared" si="50"/>
        <v>0</v>
      </c>
      <c r="H860" s="39"/>
      <c r="I860" s="37"/>
      <c r="J860" s="132"/>
      <c r="K860" s="9">
        <f t="shared" si="51"/>
        <v>0</v>
      </c>
      <c r="L860" s="33"/>
    </row>
    <row r="861" spans="1:12" ht="38.25">
      <c r="A861" s="81">
        <v>204</v>
      </c>
      <c r="B861" s="81">
        <v>2013</v>
      </c>
      <c r="C861" s="81">
        <v>2016</v>
      </c>
      <c r="D861" s="134"/>
      <c r="E861" s="134" t="s">
        <v>841</v>
      </c>
      <c r="F861" s="134" t="s">
        <v>842</v>
      </c>
      <c r="G861" s="39">
        <f t="shared" si="50"/>
        <v>644271</v>
      </c>
      <c r="H861" s="39">
        <v>4295140</v>
      </c>
      <c r="I861" s="221">
        <f>I862+I863+I864+I865</f>
        <v>2820960</v>
      </c>
      <c r="J861" s="134">
        <f>J862+J863+J864+J865</f>
        <v>1729162</v>
      </c>
      <c r="K861" s="9">
        <f t="shared" si="51"/>
        <v>1091798</v>
      </c>
      <c r="L861" s="37">
        <f>H861-I861</f>
        <v>1474180</v>
      </c>
    </row>
    <row r="862" spans="1:12" ht="25.5">
      <c r="A862" s="81"/>
      <c r="B862" s="81"/>
      <c r="C862" s="81"/>
      <c r="D862" s="26" t="s">
        <v>843</v>
      </c>
      <c r="E862" s="132" t="s">
        <v>176</v>
      </c>
      <c r="F862" s="134"/>
      <c r="G862" s="39">
        <f t="shared" si="50"/>
        <v>0</v>
      </c>
      <c r="H862" s="39"/>
      <c r="I862" s="37">
        <v>500000</v>
      </c>
      <c r="J862" s="132">
        <v>500000</v>
      </c>
      <c r="K862" s="9">
        <f t="shared" si="51"/>
        <v>0</v>
      </c>
      <c r="L862" s="33"/>
    </row>
    <row r="863" spans="1:12" ht="25.5">
      <c r="A863" s="81"/>
      <c r="B863" s="81"/>
      <c r="C863" s="81"/>
      <c r="D863" s="26" t="s">
        <v>844</v>
      </c>
      <c r="E863" s="132" t="s">
        <v>177</v>
      </c>
      <c r="F863" s="134"/>
      <c r="G863" s="39">
        <f t="shared" si="50"/>
        <v>0</v>
      </c>
      <c r="H863" s="39"/>
      <c r="I863" s="37">
        <v>500000</v>
      </c>
      <c r="J863" s="132">
        <v>500000</v>
      </c>
      <c r="K863" s="9">
        <f t="shared" si="51"/>
        <v>0</v>
      </c>
      <c r="L863" s="33"/>
    </row>
    <row r="864" spans="1:12" ht="25.5">
      <c r="A864" s="81"/>
      <c r="B864" s="81"/>
      <c r="C864" s="81"/>
      <c r="D864" s="26" t="s">
        <v>845</v>
      </c>
      <c r="E864" s="132" t="s">
        <v>178</v>
      </c>
      <c r="F864" s="134"/>
      <c r="G864" s="39">
        <f t="shared" si="50"/>
        <v>0</v>
      </c>
      <c r="H864" s="39"/>
      <c r="I864" s="37">
        <v>1000000</v>
      </c>
      <c r="J864" s="132">
        <v>729162</v>
      </c>
      <c r="K864" s="9">
        <f t="shared" si="51"/>
        <v>270838</v>
      </c>
      <c r="L864" s="33"/>
    </row>
    <row r="865" spans="1:12" ht="25.5">
      <c r="A865" s="81"/>
      <c r="B865" s="81"/>
      <c r="C865" s="81"/>
      <c r="D865" s="26" t="s">
        <v>1250</v>
      </c>
      <c r="E865" s="132" t="s">
        <v>187</v>
      </c>
      <c r="F865" s="134"/>
      <c r="G865" s="39">
        <f t="shared" si="50"/>
        <v>0</v>
      </c>
      <c r="H865" s="39"/>
      <c r="I865" s="37">
        <v>820960</v>
      </c>
      <c r="J865" s="132">
        <v>0</v>
      </c>
      <c r="K865" s="9">
        <f t="shared" si="51"/>
        <v>820960</v>
      </c>
      <c r="L865" s="33"/>
    </row>
    <row r="866" spans="1:12" ht="12.75">
      <c r="A866" s="81"/>
      <c r="B866" s="81"/>
      <c r="C866" s="81"/>
      <c r="D866" s="26"/>
      <c r="E866" s="132"/>
      <c r="F866" s="134"/>
      <c r="G866" s="39">
        <f t="shared" si="50"/>
        <v>0</v>
      </c>
      <c r="H866" s="39"/>
      <c r="I866" s="37"/>
      <c r="J866" s="132"/>
      <c r="K866" s="9">
        <f t="shared" si="51"/>
        <v>0</v>
      </c>
      <c r="L866" s="33"/>
    </row>
    <row r="867" spans="1:12" ht="38.25">
      <c r="A867" s="81">
        <v>205</v>
      </c>
      <c r="B867" s="81">
        <v>2015</v>
      </c>
      <c r="C867" s="81">
        <v>2016</v>
      </c>
      <c r="D867" s="134"/>
      <c r="E867" s="27" t="s">
        <v>846</v>
      </c>
      <c r="F867" s="27" t="s">
        <v>847</v>
      </c>
      <c r="G867" s="39">
        <f t="shared" si="50"/>
        <v>1586358.15</v>
      </c>
      <c r="H867" s="34">
        <v>10575721</v>
      </c>
      <c r="I867" s="221">
        <f>I868+I869+I870</f>
        <v>4500000</v>
      </c>
      <c r="J867" s="27">
        <f>J868+J869+J870</f>
        <v>4499452.1500000004</v>
      </c>
      <c r="K867" s="9">
        <f t="shared" si="51"/>
        <v>547.84999999962747</v>
      </c>
      <c r="L867" s="37">
        <f>H867-I867</f>
        <v>6075721</v>
      </c>
    </row>
    <row r="868" spans="1:12" ht="25.5">
      <c r="A868" s="81"/>
      <c r="B868" s="81"/>
      <c r="C868" s="81"/>
      <c r="D868" s="26" t="s">
        <v>848</v>
      </c>
      <c r="E868" s="71" t="s">
        <v>176</v>
      </c>
      <c r="F868" s="27"/>
      <c r="G868" s="39">
        <f t="shared" si="50"/>
        <v>0</v>
      </c>
      <c r="H868" s="34"/>
      <c r="I868" s="37">
        <v>500000</v>
      </c>
      <c r="J868" s="71">
        <v>499456.73</v>
      </c>
      <c r="K868" s="9">
        <f t="shared" si="51"/>
        <v>543.27000000001863</v>
      </c>
      <c r="L868" s="33"/>
    </row>
    <row r="869" spans="1:12" ht="25.5">
      <c r="A869" s="81"/>
      <c r="B869" s="81"/>
      <c r="C869" s="81"/>
      <c r="D869" s="26" t="s">
        <v>1249</v>
      </c>
      <c r="E869" s="71" t="s">
        <v>177</v>
      </c>
      <c r="F869" s="27"/>
      <c r="G869" s="39">
        <f t="shared" si="50"/>
        <v>0</v>
      </c>
      <c r="H869" s="34"/>
      <c r="I869" s="37">
        <v>2000000</v>
      </c>
      <c r="J869" s="71">
        <v>2000000</v>
      </c>
      <c r="K869" s="9">
        <f t="shared" si="51"/>
        <v>0</v>
      </c>
      <c r="L869" s="33"/>
    </row>
    <row r="870" spans="1:12" ht="25.5">
      <c r="A870" s="81"/>
      <c r="B870" s="81"/>
      <c r="C870" s="81"/>
      <c r="D870" s="26" t="s">
        <v>849</v>
      </c>
      <c r="E870" s="71" t="s">
        <v>178</v>
      </c>
      <c r="F870" s="27"/>
      <c r="G870" s="39">
        <f t="shared" si="50"/>
        <v>0</v>
      </c>
      <c r="H870" s="34"/>
      <c r="I870" s="37">
        <v>2000000</v>
      </c>
      <c r="J870" s="71">
        <v>1999995.42</v>
      </c>
      <c r="K870" s="9">
        <f t="shared" si="51"/>
        <v>4.5800000000745058</v>
      </c>
      <c r="L870" s="33"/>
    </row>
    <row r="871" spans="1:12" ht="12.75">
      <c r="A871" s="81"/>
      <c r="B871" s="81"/>
      <c r="C871" s="81"/>
      <c r="D871" s="26"/>
      <c r="E871" s="71"/>
      <c r="F871" s="27"/>
      <c r="G871" s="39">
        <f t="shared" si="50"/>
        <v>0</v>
      </c>
      <c r="H871" s="34"/>
      <c r="I871" s="37"/>
      <c r="J871" s="71"/>
      <c r="K871" s="9">
        <f t="shared" si="51"/>
        <v>0</v>
      </c>
      <c r="L871" s="33"/>
    </row>
    <row r="872" spans="1:12" ht="25.5">
      <c r="A872" s="81">
        <v>206</v>
      </c>
      <c r="B872" s="288">
        <v>2014</v>
      </c>
      <c r="C872" s="288">
        <v>2016</v>
      </c>
      <c r="D872" s="148"/>
      <c r="E872" s="26" t="s">
        <v>850</v>
      </c>
      <c r="F872" s="134" t="s">
        <v>851</v>
      </c>
      <c r="G872" s="39">
        <f t="shared" si="50"/>
        <v>924319.65</v>
      </c>
      <c r="H872" s="34">
        <v>6162131</v>
      </c>
      <c r="I872" s="221">
        <f>I873+I874+I875+I876</f>
        <v>5553723</v>
      </c>
      <c r="J872" s="134">
        <f>J873+J874+J875+J876</f>
        <v>5492666.0199999996</v>
      </c>
      <c r="K872" s="9">
        <f t="shared" si="51"/>
        <v>61056.980000000447</v>
      </c>
      <c r="L872" s="37">
        <f>H872-I872</f>
        <v>608408</v>
      </c>
    </row>
    <row r="873" spans="1:12" ht="25.5">
      <c r="A873" s="81"/>
      <c r="B873" s="81"/>
      <c r="C873" s="81"/>
      <c r="D873" s="26" t="s">
        <v>852</v>
      </c>
      <c r="E873" s="26" t="s">
        <v>176</v>
      </c>
      <c r="F873" s="134"/>
      <c r="G873" s="39">
        <f t="shared" si="50"/>
        <v>0</v>
      </c>
      <c r="H873" s="34"/>
      <c r="I873" s="34">
        <v>500000</v>
      </c>
      <c r="J873" s="132">
        <v>500000</v>
      </c>
      <c r="K873" s="9">
        <f t="shared" si="51"/>
        <v>0</v>
      </c>
      <c r="L873" s="33"/>
    </row>
    <row r="874" spans="1:12" ht="25.5">
      <c r="A874" s="81"/>
      <c r="B874" s="81"/>
      <c r="C874" s="81"/>
      <c r="D874" s="26" t="s">
        <v>853</v>
      </c>
      <c r="E874" s="26" t="s">
        <v>177</v>
      </c>
      <c r="F874" s="134"/>
      <c r="G874" s="39">
        <f t="shared" si="50"/>
        <v>0</v>
      </c>
      <c r="H874" s="34"/>
      <c r="I874" s="34">
        <v>2000000</v>
      </c>
      <c r="J874" s="132">
        <v>2000000</v>
      </c>
      <c r="K874" s="9">
        <f t="shared" si="51"/>
        <v>0</v>
      </c>
      <c r="L874" s="33"/>
    </row>
    <row r="875" spans="1:12" ht="25.5">
      <c r="A875" s="81"/>
      <c r="B875" s="81"/>
      <c r="C875" s="81"/>
      <c r="D875" s="26" t="s">
        <v>854</v>
      </c>
      <c r="E875" s="26" t="s">
        <v>178</v>
      </c>
      <c r="F875" s="134"/>
      <c r="G875" s="39">
        <f t="shared" si="50"/>
        <v>0</v>
      </c>
      <c r="H875" s="34"/>
      <c r="I875" s="34">
        <v>2000000</v>
      </c>
      <c r="J875" s="132">
        <v>2000000</v>
      </c>
      <c r="K875" s="9">
        <f t="shared" si="51"/>
        <v>0</v>
      </c>
      <c r="L875" s="33"/>
    </row>
    <row r="876" spans="1:12" ht="25.5">
      <c r="A876" s="81"/>
      <c r="B876" s="81"/>
      <c r="C876" s="81"/>
      <c r="D876" s="26" t="s">
        <v>1248</v>
      </c>
      <c r="E876" s="26" t="s">
        <v>187</v>
      </c>
      <c r="F876" s="134"/>
      <c r="G876" s="39">
        <f t="shared" si="50"/>
        <v>0</v>
      </c>
      <c r="H876" s="34"/>
      <c r="I876" s="34">
        <v>1053723</v>
      </c>
      <c r="J876" s="132">
        <v>992666.02</v>
      </c>
      <c r="K876" s="9">
        <f t="shared" si="51"/>
        <v>61056.979999999981</v>
      </c>
      <c r="L876" s="33"/>
    </row>
    <row r="877" spans="1:12" ht="12.75">
      <c r="A877" s="81"/>
      <c r="B877" s="81"/>
      <c r="C877" s="81"/>
      <c r="D877" s="26"/>
      <c r="E877" s="26"/>
      <c r="F877" s="134"/>
      <c r="G877" s="39">
        <f t="shared" si="50"/>
        <v>0</v>
      </c>
      <c r="H877" s="34"/>
      <c r="I877" s="34"/>
      <c r="J877" s="132"/>
      <c r="K877" s="9">
        <f t="shared" si="51"/>
        <v>0</v>
      </c>
      <c r="L877" s="33"/>
    </row>
    <row r="878" spans="1:12" ht="38.25">
      <c r="A878" s="81">
        <v>207</v>
      </c>
      <c r="B878" s="288">
        <v>2014</v>
      </c>
      <c r="C878" s="288">
        <v>2016</v>
      </c>
      <c r="D878" s="134"/>
      <c r="E878" s="134" t="s">
        <v>1170</v>
      </c>
      <c r="F878" s="134" t="s">
        <v>855</v>
      </c>
      <c r="G878" s="39">
        <f t="shared" si="50"/>
        <v>1090735.95</v>
      </c>
      <c r="H878" s="39">
        <v>7271573</v>
      </c>
      <c r="I878" s="221">
        <f>I879+I880+I881+I882+I883</f>
        <v>6508176</v>
      </c>
      <c r="J878" s="134">
        <f>J879+J880+J881+J882+J883</f>
        <v>4850817.5999999996</v>
      </c>
      <c r="K878" s="9">
        <f t="shared" si="51"/>
        <v>1657358.4000000004</v>
      </c>
      <c r="L878" s="37">
        <f>H878-I878</f>
        <v>763397</v>
      </c>
    </row>
    <row r="879" spans="1:12" ht="25.5">
      <c r="A879" s="81"/>
      <c r="B879" s="81"/>
      <c r="C879" s="81"/>
      <c r="D879" s="26" t="s">
        <v>856</v>
      </c>
      <c r="E879" s="134" t="s">
        <v>176</v>
      </c>
      <c r="F879" s="134"/>
      <c r="G879" s="39">
        <f t="shared" si="50"/>
        <v>0</v>
      </c>
      <c r="H879" s="39"/>
      <c r="I879" s="39">
        <v>500000</v>
      </c>
      <c r="J879" s="132">
        <v>500000</v>
      </c>
      <c r="K879" s="9">
        <f t="shared" si="51"/>
        <v>0</v>
      </c>
      <c r="L879" s="33"/>
    </row>
    <row r="880" spans="1:12" ht="25.5">
      <c r="A880" s="81"/>
      <c r="B880" s="81"/>
      <c r="C880" s="81"/>
      <c r="D880" s="26" t="s">
        <v>857</v>
      </c>
      <c r="E880" s="134" t="s">
        <v>177</v>
      </c>
      <c r="F880" s="134"/>
      <c r="G880" s="39">
        <f t="shared" si="50"/>
        <v>0</v>
      </c>
      <c r="H880" s="39"/>
      <c r="I880" s="39">
        <v>1000000</v>
      </c>
      <c r="J880" s="132">
        <v>1000000</v>
      </c>
      <c r="K880" s="9">
        <f t="shared" si="51"/>
        <v>0</v>
      </c>
      <c r="L880" s="33"/>
    </row>
    <row r="881" spans="1:13" ht="25.5">
      <c r="A881" s="81"/>
      <c r="B881" s="81"/>
      <c r="C881" s="81"/>
      <c r="D881" s="26" t="s">
        <v>858</v>
      </c>
      <c r="E881" s="134" t="s">
        <v>178</v>
      </c>
      <c r="F881" s="134"/>
      <c r="G881" s="39">
        <f t="shared" si="50"/>
        <v>0</v>
      </c>
      <c r="H881" s="39"/>
      <c r="I881" s="39">
        <v>1500000</v>
      </c>
      <c r="J881" s="132">
        <v>1500000</v>
      </c>
      <c r="K881" s="9">
        <f t="shared" si="51"/>
        <v>0</v>
      </c>
      <c r="L881" s="33"/>
    </row>
    <row r="882" spans="1:13" ht="25.5">
      <c r="A882" s="81"/>
      <c r="B882" s="81"/>
      <c r="C882" s="81"/>
      <c r="D882" s="26" t="s">
        <v>859</v>
      </c>
      <c r="E882" s="134" t="s">
        <v>187</v>
      </c>
      <c r="F882" s="134"/>
      <c r="G882" s="39">
        <f t="shared" si="50"/>
        <v>0</v>
      </c>
      <c r="H882" s="39"/>
      <c r="I882" s="39">
        <v>2000000</v>
      </c>
      <c r="J882" s="132">
        <v>1700000</v>
      </c>
      <c r="K882" s="9">
        <f t="shared" si="51"/>
        <v>300000</v>
      </c>
      <c r="L882" s="33"/>
    </row>
    <row r="883" spans="1:13" ht="25.5">
      <c r="A883" s="81"/>
      <c r="B883" s="81"/>
      <c r="C883" s="81"/>
      <c r="D883" s="26" t="s">
        <v>1247</v>
      </c>
      <c r="E883" s="134" t="s">
        <v>236</v>
      </c>
      <c r="F883" s="134"/>
      <c r="G883" s="39">
        <f t="shared" si="50"/>
        <v>0</v>
      </c>
      <c r="H883" s="39"/>
      <c r="I883" s="39">
        <v>1508176</v>
      </c>
      <c r="J883" s="132">
        <v>150817.60000000001</v>
      </c>
      <c r="K883" s="9">
        <f t="shared" si="51"/>
        <v>1357358.4</v>
      </c>
      <c r="L883" s="33"/>
    </row>
    <row r="884" spans="1:13" ht="12.75">
      <c r="A884" s="81"/>
      <c r="B884" s="81"/>
      <c r="C884" s="81"/>
      <c r="D884" s="26"/>
      <c r="E884" s="134"/>
      <c r="F884" s="134"/>
      <c r="G884" s="39">
        <f t="shared" si="50"/>
        <v>0</v>
      </c>
      <c r="H884" s="39"/>
      <c r="I884" s="39"/>
      <c r="J884" s="132"/>
      <c r="K884" s="9">
        <f t="shared" si="51"/>
        <v>0</v>
      </c>
      <c r="L884" s="33"/>
    </row>
    <row r="885" spans="1:13" ht="38.25">
      <c r="A885" s="81">
        <v>208</v>
      </c>
      <c r="B885" s="288">
        <v>2015</v>
      </c>
      <c r="C885" s="288">
        <v>2016</v>
      </c>
      <c r="D885" s="134"/>
      <c r="E885" s="134" t="s">
        <v>860</v>
      </c>
      <c r="F885" s="134" t="s">
        <v>861</v>
      </c>
      <c r="G885" s="39">
        <f t="shared" si="50"/>
        <v>761877.3</v>
      </c>
      <c r="H885" s="37">
        <v>5079182</v>
      </c>
      <c r="I885" s="221">
        <f>I886+I887+I888</f>
        <v>4474593</v>
      </c>
      <c r="J885" s="134">
        <f>J886+J887+J888</f>
        <v>3649619.41</v>
      </c>
      <c r="K885" s="9">
        <f t="shared" si="51"/>
        <v>824973.58999999985</v>
      </c>
      <c r="L885" s="37">
        <f>H885-I885</f>
        <v>604589</v>
      </c>
    </row>
    <row r="886" spans="1:13" ht="25.5">
      <c r="A886" s="81"/>
      <c r="B886" s="81"/>
      <c r="C886" s="81"/>
      <c r="D886" s="26" t="s">
        <v>862</v>
      </c>
      <c r="E886" s="132" t="s">
        <v>176</v>
      </c>
      <c r="F886" s="134"/>
      <c r="G886" s="39">
        <f t="shared" si="50"/>
        <v>0</v>
      </c>
      <c r="H886" s="37"/>
      <c r="I886" s="37">
        <v>1000000</v>
      </c>
      <c r="J886" s="132">
        <v>1000000</v>
      </c>
      <c r="K886" s="9">
        <f t="shared" si="51"/>
        <v>0</v>
      </c>
      <c r="L886" s="33"/>
    </row>
    <row r="887" spans="1:13" ht="25.5">
      <c r="A887" s="81"/>
      <c r="B887" s="81"/>
      <c r="C887" s="81"/>
      <c r="D887" s="26" t="s">
        <v>1246</v>
      </c>
      <c r="E887" s="132" t="s">
        <v>177</v>
      </c>
      <c r="F887" s="134"/>
      <c r="G887" s="39">
        <f t="shared" si="50"/>
        <v>0</v>
      </c>
      <c r="H887" s="37"/>
      <c r="I887" s="37">
        <v>1000000</v>
      </c>
      <c r="J887" s="132">
        <v>1000000</v>
      </c>
      <c r="K887" s="9">
        <f t="shared" si="51"/>
        <v>0</v>
      </c>
      <c r="L887" s="33"/>
    </row>
    <row r="888" spans="1:13" ht="25.5">
      <c r="A888" s="81"/>
      <c r="B888" s="81"/>
      <c r="C888" s="81"/>
      <c r="D888" s="26" t="s">
        <v>863</v>
      </c>
      <c r="E888" s="132" t="s">
        <v>178</v>
      </c>
      <c r="F888" s="134"/>
      <c r="G888" s="39">
        <f t="shared" si="50"/>
        <v>0</v>
      </c>
      <c r="H888" s="37"/>
      <c r="I888" s="37">
        <v>2474593</v>
      </c>
      <c r="J888" s="132">
        <v>1649619.41</v>
      </c>
      <c r="K888" s="9">
        <f t="shared" si="51"/>
        <v>824973.59000000008</v>
      </c>
      <c r="L888" s="33"/>
    </row>
    <row r="889" spans="1:13" ht="12.75">
      <c r="A889" s="81"/>
      <c r="B889" s="81"/>
      <c r="C889" s="81"/>
      <c r="D889" s="26"/>
      <c r="E889" s="132"/>
      <c r="F889" s="134"/>
      <c r="G889" s="39">
        <f t="shared" si="50"/>
        <v>0</v>
      </c>
      <c r="H889" s="37"/>
      <c r="I889" s="37"/>
      <c r="J889" s="132"/>
      <c r="K889" s="9">
        <f t="shared" si="51"/>
        <v>0</v>
      </c>
      <c r="L889" s="33"/>
    </row>
    <row r="890" spans="1:13" ht="25.5">
      <c r="A890" s="81">
        <v>209</v>
      </c>
      <c r="B890" s="81">
        <v>2016</v>
      </c>
      <c r="C890" s="81">
        <v>2016</v>
      </c>
      <c r="D890" s="134"/>
      <c r="E890" s="134" t="s">
        <v>864</v>
      </c>
      <c r="F890" s="134" t="s">
        <v>865</v>
      </c>
      <c r="G890" s="39">
        <f t="shared" si="50"/>
        <v>478730.1</v>
      </c>
      <c r="H890" s="37">
        <v>3191534</v>
      </c>
      <c r="I890" s="221">
        <f>I891</f>
        <v>2181105</v>
      </c>
      <c r="J890" s="134">
        <f>J891</f>
        <v>218110.5</v>
      </c>
      <c r="K890" s="9">
        <f t="shared" si="51"/>
        <v>1962994.5</v>
      </c>
      <c r="L890" s="37">
        <f>H890-I890</f>
        <v>1010429</v>
      </c>
    </row>
    <row r="891" spans="1:13" ht="25.5">
      <c r="A891" s="81"/>
      <c r="B891" s="81"/>
      <c r="C891" s="81"/>
      <c r="D891" s="26" t="s">
        <v>1245</v>
      </c>
      <c r="E891" s="132" t="s">
        <v>176</v>
      </c>
      <c r="F891" s="134"/>
      <c r="G891" s="39">
        <f t="shared" si="50"/>
        <v>0</v>
      </c>
      <c r="H891" s="37"/>
      <c r="I891" s="37">
        <v>2181105</v>
      </c>
      <c r="J891" s="132">
        <v>218110.5</v>
      </c>
      <c r="K891" s="9">
        <f t="shared" si="51"/>
        <v>1962994.5</v>
      </c>
      <c r="L891" s="33"/>
    </row>
    <row r="892" spans="1:13" ht="12.75">
      <c r="A892" s="81"/>
      <c r="B892" s="81"/>
      <c r="C892" s="81"/>
      <c r="D892" s="26"/>
      <c r="E892" s="132"/>
      <c r="F892" s="134"/>
      <c r="G892" s="39">
        <f t="shared" ref="G892:G955" si="52">H892*15/100</f>
        <v>0</v>
      </c>
      <c r="H892" s="37"/>
      <c r="I892" s="37"/>
      <c r="J892" s="132"/>
      <c r="K892" s="9">
        <f t="shared" si="51"/>
        <v>0</v>
      </c>
      <c r="L892" s="33"/>
    </row>
    <row r="893" spans="1:13" s="4" customFormat="1" ht="25.5">
      <c r="A893" s="26">
        <v>210</v>
      </c>
      <c r="B893" s="26">
        <v>2013</v>
      </c>
      <c r="C893" s="26">
        <v>2016</v>
      </c>
      <c r="D893" s="135"/>
      <c r="E893" s="30" t="s">
        <v>866</v>
      </c>
      <c r="F893" s="30" t="s">
        <v>867</v>
      </c>
      <c r="G893" s="39">
        <f t="shared" si="52"/>
        <v>1741102.8</v>
      </c>
      <c r="H893" s="34">
        <v>11607352</v>
      </c>
      <c r="I893" s="147">
        <f>I894+I895+I896+I897+I898+I899</f>
        <v>10014001</v>
      </c>
      <c r="J893" s="30">
        <f>J894+J895+J896+J897+J898+J899</f>
        <v>8078019.6399999997</v>
      </c>
      <c r="K893" s="9">
        <f t="shared" si="51"/>
        <v>1935981.3600000003</v>
      </c>
      <c r="L893" s="37">
        <f>H893-I893</f>
        <v>1593351</v>
      </c>
      <c r="M893" s="129"/>
    </row>
    <row r="894" spans="1:13" s="48" customFormat="1" ht="25.5">
      <c r="A894" s="81"/>
      <c r="B894" s="81"/>
      <c r="C894" s="81"/>
      <c r="D894" s="81" t="s">
        <v>868</v>
      </c>
      <c r="E894" s="71" t="s">
        <v>176</v>
      </c>
      <c r="F894" s="27"/>
      <c r="G894" s="101">
        <f t="shared" si="52"/>
        <v>0</v>
      </c>
      <c r="H894" s="85"/>
      <c r="I894" s="136">
        <v>500000</v>
      </c>
      <c r="J894" s="71">
        <v>500000</v>
      </c>
      <c r="K894" s="9">
        <f t="shared" si="51"/>
        <v>0</v>
      </c>
      <c r="L894" s="83"/>
      <c r="M894" s="141"/>
    </row>
    <row r="895" spans="1:13" s="48" customFormat="1" ht="25.5">
      <c r="A895" s="81"/>
      <c r="B895" s="81"/>
      <c r="C895" s="81"/>
      <c r="D895" s="81" t="s">
        <v>869</v>
      </c>
      <c r="E895" s="71" t="s">
        <v>177</v>
      </c>
      <c r="F895" s="27"/>
      <c r="G895" s="101">
        <f t="shared" si="52"/>
        <v>0</v>
      </c>
      <c r="H895" s="85"/>
      <c r="I895" s="136">
        <v>3500000</v>
      </c>
      <c r="J895" s="71">
        <v>3500000</v>
      </c>
      <c r="K895" s="9">
        <f t="shared" si="51"/>
        <v>0</v>
      </c>
      <c r="L895" s="83"/>
      <c r="M895" s="141"/>
    </row>
    <row r="896" spans="1:13" s="48" customFormat="1" ht="25.5">
      <c r="A896" s="81"/>
      <c r="B896" s="81"/>
      <c r="C896" s="81"/>
      <c r="D896" s="81" t="s">
        <v>870</v>
      </c>
      <c r="E896" s="71" t="s">
        <v>178</v>
      </c>
      <c r="F896" s="27"/>
      <c r="G896" s="101">
        <f t="shared" si="52"/>
        <v>0</v>
      </c>
      <c r="H896" s="85"/>
      <c r="I896" s="136">
        <v>1000000</v>
      </c>
      <c r="J896" s="71">
        <v>1000000</v>
      </c>
      <c r="K896" s="9">
        <f t="shared" si="51"/>
        <v>0</v>
      </c>
      <c r="L896" s="83"/>
      <c r="M896" s="141"/>
    </row>
    <row r="897" spans="1:13" s="48" customFormat="1" ht="25.5">
      <c r="A897" s="81"/>
      <c r="B897" s="81"/>
      <c r="C897" s="81"/>
      <c r="D897" s="81" t="s">
        <v>871</v>
      </c>
      <c r="E897" s="71" t="s">
        <v>187</v>
      </c>
      <c r="F897" s="27"/>
      <c r="G897" s="101">
        <f t="shared" si="52"/>
        <v>0</v>
      </c>
      <c r="H897" s="85"/>
      <c r="I897" s="136">
        <v>2000000</v>
      </c>
      <c r="J897" s="71">
        <v>2000000</v>
      </c>
      <c r="K897" s="9">
        <f t="shared" si="51"/>
        <v>0</v>
      </c>
      <c r="L897" s="83"/>
      <c r="M897" s="141"/>
    </row>
    <row r="898" spans="1:13" s="48" customFormat="1" ht="38.25">
      <c r="A898" s="81"/>
      <c r="B898" s="81"/>
      <c r="C898" s="81"/>
      <c r="D898" s="81" t="s">
        <v>872</v>
      </c>
      <c r="E898" s="71" t="s">
        <v>236</v>
      </c>
      <c r="F898" s="27"/>
      <c r="G898" s="101">
        <f t="shared" si="52"/>
        <v>0</v>
      </c>
      <c r="H898" s="85"/>
      <c r="I898" s="136">
        <v>2000000</v>
      </c>
      <c r="J898" s="71">
        <v>976619.54</v>
      </c>
      <c r="K898" s="9">
        <f t="shared" si="51"/>
        <v>1023380.46</v>
      </c>
      <c r="L898" s="83"/>
      <c r="M898" s="141"/>
    </row>
    <row r="899" spans="1:13" s="48" customFormat="1" ht="25.5">
      <c r="A899" s="81"/>
      <c r="B899" s="81"/>
      <c r="C899" s="81"/>
      <c r="D899" s="81" t="s">
        <v>873</v>
      </c>
      <c r="E899" s="71" t="s">
        <v>245</v>
      </c>
      <c r="F899" s="27"/>
      <c r="G899" s="101">
        <f t="shared" si="52"/>
        <v>0</v>
      </c>
      <c r="H899" s="85"/>
      <c r="I899" s="136">
        <v>1014001</v>
      </c>
      <c r="J899" s="71">
        <v>101400.1</v>
      </c>
      <c r="K899" s="9">
        <f t="shared" ref="K899:K962" si="53">I899-J899</f>
        <v>912600.9</v>
      </c>
      <c r="L899" s="83"/>
      <c r="M899" s="141"/>
    </row>
    <row r="900" spans="1:13" ht="12.75">
      <c r="A900" s="81"/>
      <c r="B900" s="81"/>
      <c r="C900" s="81"/>
      <c r="D900" s="26"/>
      <c r="E900" s="71"/>
      <c r="F900" s="27"/>
      <c r="G900" s="39">
        <f t="shared" si="52"/>
        <v>0</v>
      </c>
      <c r="H900" s="34"/>
      <c r="I900" s="37"/>
      <c r="J900" s="71"/>
      <c r="K900" s="9">
        <f t="shared" si="53"/>
        <v>0</v>
      </c>
      <c r="L900" s="33"/>
    </row>
    <row r="901" spans="1:13" s="4" customFormat="1" ht="38.25">
      <c r="A901" s="26">
        <v>211</v>
      </c>
      <c r="B901" s="26">
        <v>2014</v>
      </c>
      <c r="C901" s="26">
        <v>2016</v>
      </c>
      <c r="D901" s="135"/>
      <c r="E901" s="30" t="s">
        <v>1171</v>
      </c>
      <c r="F901" s="30" t="s">
        <v>874</v>
      </c>
      <c r="G901" s="39">
        <f t="shared" si="52"/>
        <v>2799958.95</v>
      </c>
      <c r="H901" s="34">
        <v>18666393</v>
      </c>
      <c r="I901" s="147">
        <f>I902+I903+I904+I905+I906+I907+I908+I909</f>
        <v>8499823</v>
      </c>
      <c r="J901" s="147">
        <f>J902+J903+J904+J905+J906+J907+J908+J909</f>
        <v>5517142.4499999993</v>
      </c>
      <c r="K901" s="9">
        <f t="shared" si="53"/>
        <v>2982680.5500000007</v>
      </c>
      <c r="L901" s="37">
        <f>H901-I901</f>
        <v>10166570</v>
      </c>
      <c r="M901" s="129"/>
    </row>
    <row r="902" spans="1:13" s="48" customFormat="1" ht="25.5">
      <c r="A902" s="81"/>
      <c r="B902" s="81"/>
      <c r="C902" s="81"/>
      <c r="D902" s="81" t="s">
        <v>875</v>
      </c>
      <c r="E902" s="71" t="s">
        <v>176</v>
      </c>
      <c r="F902" s="27"/>
      <c r="G902" s="101">
        <f t="shared" si="52"/>
        <v>0</v>
      </c>
      <c r="H902" s="85"/>
      <c r="I902" s="85">
        <v>1000000</v>
      </c>
      <c r="J902" s="71">
        <v>851996.58</v>
      </c>
      <c r="K902" s="9">
        <f t="shared" si="53"/>
        <v>148003.42000000004</v>
      </c>
      <c r="L902" s="83"/>
      <c r="M902" s="141"/>
    </row>
    <row r="903" spans="1:13" s="48" customFormat="1" ht="25.5">
      <c r="A903" s="81"/>
      <c r="B903" s="81"/>
      <c r="C903" s="81"/>
      <c r="D903" s="81" t="s">
        <v>876</v>
      </c>
      <c r="E903" s="71" t="s">
        <v>177</v>
      </c>
      <c r="F903" s="27"/>
      <c r="G903" s="101">
        <f t="shared" si="52"/>
        <v>0</v>
      </c>
      <c r="H903" s="85"/>
      <c r="I903" s="85">
        <v>1700000</v>
      </c>
      <c r="J903" s="71">
        <v>1700000</v>
      </c>
      <c r="K903" s="9">
        <f t="shared" si="53"/>
        <v>0</v>
      </c>
      <c r="L903" s="83"/>
      <c r="M903" s="141"/>
    </row>
    <row r="904" spans="1:13" s="48" customFormat="1" ht="25.5">
      <c r="A904" s="81"/>
      <c r="B904" s="81"/>
      <c r="C904" s="81"/>
      <c r="D904" s="81" t="s">
        <v>877</v>
      </c>
      <c r="E904" s="71" t="s">
        <v>178</v>
      </c>
      <c r="F904" s="27"/>
      <c r="G904" s="101">
        <f t="shared" si="52"/>
        <v>0</v>
      </c>
      <c r="H904" s="85"/>
      <c r="I904" s="85">
        <v>500000</v>
      </c>
      <c r="J904" s="71">
        <v>450000</v>
      </c>
      <c r="K904" s="9">
        <f t="shared" si="53"/>
        <v>50000</v>
      </c>
      <c r="L904" s="83"/>
      <c r="M904" s="141"/>
    </row>
    <row r="905" spans="1:13" s="48" customFormat="1" ht="25.5">
      <c r="A905" s="81"/>
      <c r="B905" s="81"/>
      <c r="C905" s="81"/>
      <c r="D905" s="81" t="s">
        <v>878</v>
      </c>
      <c r="E905" s="71" t="s">
        <v>187</v>
      </c>
      <c r="F905" s="27"/>
      <c r="G905" s="101">
        <f t="shared" si="52"/>
        <v>0</v>
      </c>
      <c r="H905" s="85"/>
      <c r="I905" s="85">
        <v>1000000</v>
      </c>
      <c r="J905" s="71">
        <v>850000</v>
      </c>
      <c r="K905" s="9">
        <f t="shared" si="53"/>
        <v>150000</v>
      </c>
      <c r="L905" s="83"/>
      <c r="M905" s="141"/>
    </row>
    <row r="906" spans="1:13" s="48" customFormat="1" ht="25.5">
      <c r="A906" s="81"/>
      <c r="B906" s="81"/>
      <c r="C906" s="81"/>
      <c r="D906" s="81" t="s">
        <v>879</v>
      </c>
      <c r="E906" s="71" t="s">
        <v>236</v>
      </c>
      <c r="F906" s="27"/>
      <c r="G906" s="101">
        <f t="shared" si="52"/>
        <v>0</v>
      </c>
      <c r="H906" s="85"/>
      <c r="I906" s="85">
        <v>799880</v>
      </c>
      <c r="J906" s="71">
        <v>599910</v>
      </c>
      <c r="K906" s="9">
        <f t="shared" si="53"/>
        <v>199970</v>
      </c>
      <c r="L906" s="83"/>
      <c r="M906" s="141"/>
    </row>
    <row r="907" spans="1:13" s="48" customFormat="1" ht="25.5">
      <c r="A907" s="81"/>
      <c r="B907" s="81"/>
      <c r="C907" s="81"/>
      <c r="D907" s="81" t="s">
        <v>880</v>
      </c>
      <c r="E907" s="71" t="s">
        <v>278</v>
      </c>
      <c r="F907" s="27"/>
      <c r="G907" s="101">
        <f t="shared" si="52"/>
        <v>0</v>
      </c>
      <c r="H907" s="85"/>
      <c r="I907" s="85">
        <v>702532</v>
      </c>
      <c r="J907" s="71">
        <v>526899.6</v>
      </c>
      <c r="K907" s="9">
        <f t="shared" si="53"/>
        <v>175632.40000000002</v>
      </c>
      <c r="L907" s="83"/>
      <c r="M907" s="141"/>
    </row>
    <row r="908" spans="1:13" s="48" customFormat="1" ht="38.25">
      <c r="A908" s="81"/>
      <c r="B908" s="81"/>
      <c r="C908" s="81"/>
      <c r="D908" s="81" t="s">
        <v>881</v>
      </c>
      <c r="E908" s="71" t="s">
        <v>278</v>
      </c>
      <c r="F908" s="27"/>
      <c r="G908" s="101">
        <f t="shared" si="52"/>
        <v>0</v>
      </c>
      <c r="H908" s="85"/>
      <c r="I908" s="85">
        <v>797411</v>
      </c>
      <c r="J908" s="71">
        <v>538336.27</v>
      </c>
      <c r="K908" s="9">
        <f t="shared" si="53"/>
        <v>259074.72999999998</v>
      </c>
      <c r="L908" s="83"/>
      <c r="M908" s="141"/>
    </row>
    <row r="909" spans="1:13" s="48" customFormat="1" ht="25.5">
      <c r="A909" s="81"/>
      <c r="B909" s="81"/>
      <c r="C909" s="81"/>
      <c r="D909" s="81" t="s">
        <v>882</v>
      </c>
      <c r="E909" s="71" t="s">
        <v>795</v>
      </c>
      <c r="F909" s="27"/>
      <c r="G909" s="101">
        <f t="shared" si="52"/>
        <v>0</v>
      </c>
      <c r="H909" s="85"/>
      <c r="I909" s="85">
        <v>2000000</v>
      </c>
      <c r="J909" s="71">
        <v>0</v>
      </c>
      <c r="K909" s="9">
        <f t="shared" si="53"/>
        <v>2000000</v>
      </c>
      <c r="L909" s="83"/>
      <c r="M909" s="141"/>
    </row>
    <row r="910" spans="1:13" s="48" customFormat="1" ht="12.75">
      <c r="A910" s="81"/>
      <c r="B910" s="81"/>
      <c r="C910" s="81"/>
      <c r="D910" s="81"/>
      <c r="E910" s="71"/>
      <c r="F910" s="27"/>
      <c r="G910" s="101">
        <f t="shared" si="52"/>
        <v>0</v>
      </c>
      <c r="H910" s="85"/>
      <c r="I910" s="85"/>
      <c r="J910" s="71"/>
      <c r="K910" s="9">
        <f t="shared" si="53"/>
        <v>0</v>
      </c>
      <c r="L910" s="83"/>
      <c r="M910" s="141"/>
    </row>
    <row r="911" spans="1:13" ht="25.5">
      <c r="A911" s="81">
        <v>212</v>
      </c>
      <c r="B911" s="81">
        <v>2015</v>
      </c>
      <c r="C911" s="81">
        <v>2016</v>
      </c>
      <c r="D911" s="134"/>
      <c r="E911" s="134" t="s">
        <v>1172</v>
      </c>
      <c r="F911" s="83" t="s">
        <v>883</v>
      </c>
      <c r="G911" s="39">
        <f t="shared" si="52"/>
        <v>2519174.4</v>
      </c>
      <c r="H911" s="37">
        <v>16794496</v>
      </c>
      <c r="I911" s="221">
        <f>I912+I913+I914</f>
        <v>5000000</v>
      </c>
      <c r="J911" s="134">
        <f>J912+J913+J914</f>
        <v>4294177.04</v>
      </c>
      <c r="K911" s="9">
        <f t="shared" si="53"/>
        <v>705822.96</v>
      </c>
      <c r="L911" s="37">
        <f>H911-I911</f>
        <v>11794496</v>
      </c>
    </row>
    <row r="912" spans="1:13" ht="25.5">
      <c r="A912" s="81"/>
      <c r="B912" s="81"/>
      <c r="C912" s="81"/>
      <c r="D912" s="26" t="s">
        <v>884</v>
      </c>
      <c r="E912" s="134" t="s">
        <v>176</v>
      </c>
      <c r="F912" s="83"/>
      <c r="G912" s="39">
        <f t="shared" si="52"/>
        <v>0</v>
      </c>
      <c r="H912" s="37"/>
      <c r="I912" s="37">
        <v>2000000</v>
      </c>
      <c r="J912" s="132">
        <v>1823588.8</v>
      </c>
      <c r="K912" s="9">
        <f t="shared" si="53"/>
        <v>176411.19999999995</v>
      </c>
      <c r="L912" s="33"/>
    </row>
    <row r="913" spans="1:13" ht="25.5">
      <c r="A913" s="81"/>
      <c r="B913" s="81"/>
      <c r="C913" s="81"/>
      <c r="D913" s="26" t="s">
        <v>1244</v>
      </c>
      <c r="E913" s="134" t="s">
        <v>177</v>
      </c>
      <c r="F913" s="83"/>
      <c r="G913" s="39">
        <f t="shared" si="52"/>
        <v>0</v>
      </c>
      <c r="H913" s="37"/>
      <c r="I913" s="37">
        <v>1000000</v>
      </c>
      <c r="J913" s="132">
        <v>823529.41</v>
      </c>
      <c r="K913" s="9">
        <f t="shared" si="53"/>
        <v>176470.58999999997</v>
      </c>
      <c r="L913" s="33"/>
    </row>
    <row r="914" spans="1:13" ht="25.5">
      <c r="A914" s="81"/>
      <c r="B914" s="81"/>
      <c r="C914" s="81"/>
      <c r="D914" s="26" t="s">
        <v>885</v>
      </c>
      <c r="E914" s="134" t="s">
        <v>178</v>
      </c>
      <c r="F914" s="83"/>
      <c r="G914" s="39">
        <f t="shared" si="52"/>
        <v>0</v>
      </c>
      <c r="H914" s="37"/>
      <c r="I914" s="37">
        <v>2000000</v>
      </c>
      <c r="J914" s="132">
        <v>1647058.83</v>
      </c>
      <c r="K914" s="9">
        <f t="shared" si="53"/>
        <v>352941.16999999993</v>
      </c>
      <c r="L914" s="33"/>
    </row>
    <row r="915" spans="1:13" ht="12.75">
      <c r="A915" s="81"/>
      <c r="B915" s="81"/>
      <c r="C915" s="81"/>
      <c r="D915" s="26"/>
      <c r="E915" s="134"/>
      <c r="F915" s="83"/>
      <c r="G915" s="39">
        <f t="shared" si="52"/>
        <v>0</v>
      </c>
      <c r="H915" s="37"/>
      <c r="I915" s="37"/>
      <c r="J915" s="132"/>
      <c r="K915" s="9">
        <f t="shared" si="53"/>
        <v>0</v>
      </c>
      <c r="L915" s="33"/>
    </row>
    <row r="916" spans="1:13" s="4" customFormat="1" ht="25.5">
      <c r="A916" s="26">
        <v>213</v>
      </c>
      <c r="B916" s="26">
        <v>2015</v>
      </c>
      <c r="C916" s="26">
        <v>2016</v>
      </c>
      <c r="D916" s="135"/>
      <c r="E916" s="135" t="s">
        <v>886</v>
      </c>
      <c r="F916" s="135" t="s">
        <v>887</v>
      </c>
      <c r="G916" s="39">
        <f t="shared" si="52"/>
        <v>3289799.85</v>
      </c>
      <c r="H916" s="37">
        <v>21931999</v>
      </c>
      <c r="I916" s="147">
        <f>I917+I918+I919</f>
        <v>6000000</v>
      </c>
      <c r="J916" s="135">
        <f>J917+J918+J919</f>
        <v>5096758.83</v>
      </c>
      <c r="K916" s="9">
        <f t="shared" si="53"/>
        <v>903241.16999999993</v>
      </c>
      <c r="L916" s="37">
        <f>H916-I916</f>
        <v>15931999</v>
      </c>
      <c r="M916" s="129"/>
    </row>
    <row r="917" spans="1:13" s="48" customFormat="1" ht="25.5">
      <c r="A917" s="81"/>
      <c r="B917" s="81"/>
      <c r="C917" s="81"/>
      <c r="D917" s="81" t="s">
        <v>888</v>
      </c>
      <c r="E917" s="134" t="s">
        <v>176</v>
      </c>
      <c r="F917" s="134"/>
      <c r="G917" s="101">
        <f t="shared" si="52"/>
        <v>0</v>
      </c>
      <c r="H917" s="136"/>
      <c r="I917" s="136">
        <v>2000000</v>
      </c>
      <c r="J917" s="132">
        <v>1802642</v>
      </c>
      <c r="K917" s="9">
        <f t="shared" si="53"/>
        <v>197358</v>
      </c>
      <c r="L917" s="83"/>
      <c r="M917" s="141"/>
    </row>
    <row r="918" spans="1:13" s="48" customFormat="1" ht="25.5">
      <c r="A918" s="81"/>
      <c r="B918" s="81"/>
      <c r="C918" s="81"/>
      <c r="D918" s="81" t="s">
        <v>1243</v>
      </c>
      <c r="E918" s="134" t="s">
        <v>177</v>
      </c>
      <c r="F918" s="134"/>
      <c r="G918" s="101">
        <f t="shared" si="52"/>
        <v>0</v>
      </c>
      <c r="H918" s="136"/>
      <c r="I918" s="136">
        <v>2000000</v>
      </c>
      <c r="J918" s="132">
        <v>1647058</v>
      </c>
      <c r="K918" s="9">
        <f t="shared" si="53"/>
        <v>352942</v>
      </c>
      <c r="L918" s="83"/>
      <c r="M918" s="141"/>
    </row>
    <row r="919" spans="1:13" s="48" customFormat="1" ht="25.5">
      <c r="A919" s="81"/>
      <c r="B919" s="81"/>
      <c r="C919" s="81"/>
      <c r="D919" s="81" t="s">
        <v>889</v>
      </c>
      <c r="E919" s="134" t="s">
        <v>178</v>
      </c>
      <c r="F919" s="134"/>
      <c r="G919" s="101">
        <f t="shared" si="52"/>
        <v>0</v>
      </c>
      <c r="H919" s="136"/>
      <c r="I919" s="136">
        <v>2000000</v>
      </c>
      <c r="J919" s="132">
        <v>1647058.83</v>
      </c>
      <c r="K919" s="9">
        <f t="shared" si="53"/>
        <v>352941.16999999993</v>
      </c>
      <c r="L919" s="83"/>
      <c r="M919" s="141"/>
    </row>
    <row r="920" spans="1:13" ht="12.75">
      <c r="A920" s="81"/>
      <c r="B920" s="81"/>
      <c r="C920" s="81"/>
      <c r="D920" s="26"/>
      <c r="E920" s="134"/>
      <c r="F920" s="134"/>
      <c r="G920" s="39">
        <f t="shared" si="52"/>
        <v>0</v>
      </c>
      <c r="H920" s="37"/>
      <c r="I920" s="37"/>
      <c r="J920" s="132"/>
      <c r="K920" s="9">
        <f t="shared" si="53"/>
        <v>0</v>
      </c>
      <c r="L920" s="33"/>
    </row>
    <row r="921" spans="1:13" s="4" customFormat="1" ht="25.5">
      <c r="A921" s="26">
        <v>214</v>
      </c>
      <c r="B921" s="26">
        <v>2015</v>
      </c>
      <c r="C921" s="26">
        <v>2016</v>
      </c>
      <c r="D921" s="135"/>
      <c r="E921" s="135" t="s">
        <v>1193</v>
      </c>
      <c r="F921" s="135" t="s">
        <v>890</v>
      </c>
      <c r="G921" s="39">
        <f t="shared" si="52"/>
        <v>4045473.45</v>
      </c>
      <c r="H921" s="39">
        <v>26969823</v>
      </c>
      <c r="I921" s="147">
        <f>I922+I923+I924</f>
        <v>6000000</v>
      </c>
      <c r="J921" s="135">
        <f>J922+J923+J924</f>
        <v>5486486.8300000001</v>
      </c>
      <c r="K921" s="9">
        <f t="shared" si="53"/>
        <v>513513.16999999993</v>
      </c>
      <c r="L921" s="37">
        <f>H921-I921</f>
        <v>20969823</v>
      </c>
      <c r="M921" s="129"/>
    </row>
    <row r="922" spans="1:13" s="48" customFormat="1" ht="25.5">
      <c r="A922" s="81"/>
      <c r="B922" s="81"/>
      <c r="C922" s="81"/>
      <c r="D922" s="81" t="s">
        <v>891</v>
      </c>
      <c r="E922" s="134" t="s">
        <v>176</v>
      </c>
      <c r="F922" s="134"/>
      <c r="G922" s="101">
        <f t="shared" si="52"/>
        <v>0</v>
      </c>
      <c r="H922" s="101"/>
      <c r="I922" s="136">
        <v>2000000</v>
      </c>
      <c r="J922" s="132">
        <v>1839428</v>
      </c>
      <c r="K922" s="9">
        <f t="shared" si="53"/>
        <v>160572</v>
      </c>
      <c r="L922" s="83"/>
      <c r="M922" s="141"/>
    </row>
    <row r="923" spans="1:13" s="48" customFormat="1" ht="38.25">
      <c r="A923" s="81"/>
      <c r="B923" s="81"/>
      <c r="C923" s="81"/>
      <c r="D923" s="81" t="s">
        <v>892</v>
      </c>
      <c r="E923" s="134" t="s">
        <v>177</v>
      </c>
      <c r="F923" s="134"/>
      <c r="G923" s="101">
        <f t="shared" si="52"/>
        <v>0</v>
      </c>
      <c r="H923" s="101"/>
      <c r="I923" s="136">
        <v>2000000</v>
      </c>
      <c r="J923" s="132">
        <v>2000000</v>
      </c>
      <c r="K923" s="9">
        <f t="shared" si="53"/>
        <v>0</v>
      </c>
      <c r="L923" s="83"/>
      <c r="M923" s="141"/>
    </row>
    <row r="924" spans="1:13" s="48" customFormat="1" ht="25.5">
      <c r="A924" s="81"/>
      <c r="B924" s="81"/>
      <c r="C924" s="81"/>
      <c r="D924" s="81" t="s">
        <v>893</v>
      </c>
      <c r="E924" s="134" t="s">
        <v>178</v>
      </c>
      <c r="F924" s="134"/>
      <c r="G924" s="101">
        <f t="shared" si="52"/>
        <v>0</v>
      </c>
      <c r="H924" s="101"/>
      <c r="I924" s="136">
        <v>2000000</v>
      </c>
      <c r="J924" s="132">
        <v>1647058.83</v>
      </c>
      <c r="K924" s="9">
        <f t="shared" si="53"/>
        <v>352941.16999999993</v>
      </c>
      <c r="L924" s="83"/>
      <c r="M924" s="141"/>
    </row>
    <row r="925" spans="1:13" ht="12.75">
      <c r="A925" s="81"/>
      <c r="B925" s="81"/>
      <c r="C925" s="81"/>
      <c r="D925" s="26"/>
      <c r="E925" s="134"/>
      <c r="F925" s="134"/>
      <c r="G925" s="39">
        <f t="shared" si="52"/>
        <v>0</v>
      </c>
      <c r="H925" s="39"/>
      <c r="I925" s="37"/>
      <c r="J925" s="132"/>
      <c r="K925" s="9">
        <f t="shared" si="53"/>
        <v>0</v>
      </c>
      <c r="L925" s="33"/>
    </row>
    <row r="926" spans="1:13" s="4" customFormat="1" ht="25.5">
      <c r="A926" s="26">
        <v>215</v>
      </c>
      <c r="B926" s="26">
        <v>2015</v>
      </c>
      <c r="C926" s="26">
        <v>2016</v>
      </c>
      <c r="D926" s="265"/>
      <c r="E926" s="135" t="s">
        <v>894</v>
      </c>
      <c r="F926" s="135" t="s">
        <v>895</v>
      </c>
      <c r="G926" s="39">
        <f t="shared" si="52"/>
        <v>677999.7</v>
      </c>
      <c r="H926" s="37">
        <v>4519998</v>
      </c>
      <c r="I926" s="147">
        <f>I927+I928+I929</f>
        <v>3963283</v>
      </c>
      <c r="J926" s="266">
        <f>J927+J928+J929</f>
        <v>3639157.08</v>
      </c>
      <c r="K926" s="9">
        <f t="shared" si="53"/>
        <v>324125.91999999993</v>
      </c>
      <c r="L926" s="37">
        <f>H926-I926</f>
        <v>556715</v>
      </c>
      <c r="M926" s="129"/>
    </row>
    <row r="927" spans="1:13" s="48" customFormat="1" ht="25.5">
      <c r="A927" s="81"/>
      <c r="B927" s="81"/>
      <c r="C927" s="81"/>
      <c r="D927" s="81" t="s">
        <v>896</v>
      </c>
      <c r="E927" s="132" t="s">
        <v>176</v>
      </c>
      <c r="F927" s="134"/>
      <c r="G927" s="101">
        <f t="shared" si="52"/>
        <v>0</v>
      </c>
      <c r="H927" s="136"/>
      <c r="I927" s="101">
        <v>500000</v>
      </c>
      <c r="J927" s="132">
        <v>500000</v>
      </c>
      <c r="K927" s="9">
        <f t="shared" si="53"/>
        <v>0</v>
      </c>
      <c r="L927" s="83"/>
      <c r="M927" s="141"/>
    </row>
    <row r="928" spans="1:13" s="48" customFormat="1" ht="25.5">
      <c r="A928" s="81"/>
      <c r="B928" s="81"/>
      <c r="C928" s="81"/>
      <c r="D928" s="81" t="s">
        <v>1242</v>
      </c>
      <c r="E928" s="132" t="s">
        <v>177</v>
      </c>
      <c r="F928" s="134"/>
      <c r="G928" s="101">
        <f t="shared" si="52"/>
        <v>0</v>
      </c>
      <c r="H928" s="136"/>
      <c r="I928" s="101">
        <v>2000000</v>
      </c>
      <c r="J928" s="132">
        <v>2000000</v>
      </c>
      <c r="K928" s="9">
        <f t="shared" si="53"/>
        <v>0</v>
      </c>
      <c r="L928" s="83"/>
      <c r="M928" s="141"/>
    </row>
    <row r="929" spans="1:13" s="48" customFormat="1" ht="25.5">
      <c r="A929" s="81"/>
      <c r="B929" s="81"/>
      <c r="C929" s="81"/>
      <c r="D929" s="81" t="s">
        <v>897</v>
      </c>
      <c r="E929" s="132" t="s">
        <v>178</v>
      </c>
      <c r="F929" s="134"/>
      <c r="G929" s="101">
        <f t="shared" si="52"/>
        <v>0</v>
      </c>
      <c r="H929" s="136"/>
      <c r="I929" s="101">
        <v>1463283</v>
      </c>
      <c r="J929" s="132">
        <v>1139157.08</v>
      </c>
      <c r="K929" s="9">
        <f t="shared" si="53"/>
        <v>324125.91999999993</v>
      </c>
      <c r="L929" s="83"/>
      <c r="M929" s="141"/>
    </row>
    <row r="930" spans="1:13" ht="12.75">
      <c r="A930" s="81"/>
      <c r="B930" s="81"/>
      <c r="C930" s="81"/>
      <c r="D930" s="26"/>
      <c r="E930" s="132"/>
      <c r="F930" s="134"/>
      <c r="G930" s="39">
        <f t="shared" si="52"/>
        <v>0</v>
      </c>
      <c r="H930" s="37"/>
      <c r="I930" s="39"/>
      <c r="J930" s="132"/>
      <c r="K930" s="9">
        <f t="shared" si="53"/>
        <v>0</v>
      </c>
      <c r="L930" s="33"/>
    </row>
    <row r="931" spans="1:13" s="4" customFormat="1" ht="25.5">
      <c r="A931" s="26">
        <v>216</v>
      </c>
      <c r="B931" s="26">
        <v>2014</v>
      </c>
      <c r="C931" s="26">
        <v>2016</v>
      </c>
      <c r="D931" s="135"/>
      <c r="E931" s="30" t="s">
        <v>898</v>
      </c>
      <c r="F931" s="30" t="s">
        <v>899</v>
      </c>
      <c r="G931" s="39">
        <f t="shared" si="52"/>
        <v>2712463.05</v>
      </c>
      <c r="H931" s="34">
        <v>18083087</v>
      </c>
      <c r="I931" s="147">
        <f>I932+I933+I934+I935+I936+I937+I938+I939</f>
        <v>10500000</v>
      </c>
      <c r="J931" s="30">
        <f>J932+J933+J934+J935+J936+J937+J938+J939</f>
        <v>7827255.6799999997</v>
      </c>
      <c r="K931" s="9">
        <f t="shared" si="53"/>
        <v>2672744.3200000003</v>
      </c>
      <c r="L931" s="37">
        <f>H931-I931</f>
        <v>7583087</v>
      </c>
      <c r="M931" s="129"/>
    </row>
    <row r="932" spans="1:13" s="48" customFormat="1" ht="25.5">
      <c r="A932" s="81"/>
      <c r="B932" s="81"/>
      <c r="C932" s="81"/>
      <c r="D932" s="81" t="s">
        <v>900</v>
      </c>
      <c r="E932" s="71" t="s">
        <v>176</v>
      </c>
      <c r="F932" s="27"/>
      <c r="G932" s="101">
        <f t="shared" si="52"/>
        <v>0</v>
      </c>
      <c r="H932" s="85"/>
      <c r="I932" s="101">
        <v>500000</v>
      </c>
      <c r="J932" s="71">
        <v>500000</v>
      </c>
      <c r="K932" s="9">
        <f t="shared" si="53"/>
        <v>0</v>
      </c>
      <c r="L932" s="83"/>
      <c r="M932" s="141"/>
    </row>
    <row r="933" spans="1:13" s="48" customFormat="1" ht="25.5">
      <c r="A933" s="81"/>
      <c r="B933" s="81"/>
      <c r="C933" s="81"/>
      <c r="D933" s="81" t="s">
        <v>901</v>
      </c>
      <c r="E933" s="71" t="s">
        <v>177</v>
      </c>
      <c r="F933" s="27"/>
      <c r="G933" s="101">
        <f t="shared" si="52"/>
        <v>0</v>
      </c>
      <c r="H933" s="85"/>
      <c r="I933" s="101">
        <v>1000000</v>
      </c>
      <c r="J933" s="71">
        <v>1000000</v>
      </c>
      <c r="K933" s="9">
        <f t="shared" si="53"/>
        <v>0</v>
      </c>
      <c r="L933" s="83"/>
      <c r="M933" s="141"/>
    </row>
    <row r="934" spans="1:13" s="48" customFormat="1" ht="25.5">
      <c r="A934" s="81"/>
      <c r="B934" s="81"/>
      <c r="C934" s="81"/>
      <c r="D934" s="81" t="s">
        <v>902</v>
      </c>
      <c r="E934" s="71" t="s">
        <v>178</v>
      </c>
      <c r="F934" s="27"/>
      <c r="G934" s="101">
        <f t="shared" si="52"/>
        <v>0</v>
      </c>
      <c r="H934" s="85"/>
      <c r="I934" s="101">
        <v>500000</v>
      </c>
      <c r="J934" s="71">
        <v>500000</v>
      </c>
      <c r="K934" s="9">
        <f t="shared" si="53"/>
        <v>0</v>
      </c>
      <c r="L934" s="83"/>
      <c r="M934" s="141"/>
    </row>
    <row r="935" spans="1:13" s="48" customFormat="1" ht="25.5">
      <c r="A935" s="81"/>
      <c r="B935" s="81"/>
      <c r="C935" s="81"/>
      <c r="D935" s="81" t="s">
        <v>903</v>
      </c>
      <c r="E935" s="71" t="s">
        <v>187</v>
      </c>
      <c r="F935" s="27"/>
      <c r="G935" s="101">
        <f t="shared" si="52"/>
        <v>0</v>
      </c>
      <c r="H935" s="85"/>
      <c r="I935" s="101">
        <v>1000000</v>
      </c>
      <c r="J935" s="71">
        <v>1000000</v>
      </c>
      <c r="K935" s="9">
        <f t="shared" si="53"/>
        <v>0</v>
      </c>
      <c r="L935" s="83"/>
      <c r="M935" s="141"/>
    </row>
    <row r="936" spans="1:13" s="48" customFormat="1" ht="25.5">
      <c r="A936" s="81"/>
      <c r="B936" s="81"/>
      <c r="C936" s="81"/>
      <c r="D936" s="81" t="s">
        <v>904</v>
      </c>
      <c r="E936" s="71" t="s">
        <v>236</v>
      </c>
      <c r="F936" s="27"/>
      <c r="G936" s="101">
        <f t="shared" si="52"/>
        <v>0</v>
      </c>
      <c r="H936" s="85"/>
      <c r="I936" s="101">
        <v>1500000</v>
      </c>
      <c r="J936" s="71">
        <v>1343031.45</v>
      </c>
      <c r="K936" s="9">
        <f t="shared" si="53"/>
        <v>156968.55000000005</v>
      </c>
      <c r="L936" s="83"/>
      <c r="M936" s="141"/>
    </row>
    <row r="937" spans="1:13" s="48" customFormat="1" ht="25.5">
      <c r="A937" s="81"/>
      <c r="B937" s="81"/>
      <c r="C937" s="81"/>
      <c r="D937" s="81" t="s">
        <v>905</v>
      </c>
      <c r="E937" s="71" t="s">
        <v>245</v>
      </c>
      <c r="F937" s="27"/>
      <c r="G937" s="101">
        <f t="shared" si="52"/>
        <v>0</v>
      </c>
      <c r="H937" s="85"/>
      <c r="I937" s="101">
        <v>2000000</v>
      </c>
      <c r="J937" s="71">
        <v>1872055.39</v>
      </c>
      <c r="K937" s="9">
        <f t="shared" si="53"/>
        <v>127944.6100000001</v>
      </c>
      <c r="L937" s="83"/>
      <c r="M937" s="141"/>
    </row>
    <row r="938" spans="1:13" s="48" customFormat="1" ht="25.5">
      <c r="A938" s="81"/>
      <c r="B938" s="81"/>
      <c r="C938" s="81"/>
      <c r="D938" s="81" t="s">
        <v>1241</v>
      </c>
      <c r="E938" s="71" t="s">
        <v>278</v>
      </c>
      <c r="F938" s="27"/>
      <c r="G938" s="101">
        <f t="shared" si="52"/>
        <v>0</v>
      </c>
      <c r="H938" s="85"/>
      <c r="I938" s="101">
        <v>2000000</v>
      </c>
      <c r="J938" s="71">
        <v>1612168.84</v>
      </c>
      <c r="K938" s="9">
        <f t="shared" si="53"/>
        <v>387831.15999999992</v>
      </c>
      <c r="L938" s="83"/>
      <c r="M938" s="141"/>
    </row>
    <row r="939" spans="1:13" s="48" customFormat="1" ht="25.5">
      <c r="A939" s="81"/>
      <c r="B939" s="81"/>
      <c r="C939" s="81"/>
      <c r="D939" s="81" t="s">
        <v>906</v>
      </c>
      <c r="E939" s="71" t="s">
        <v>795</v>
      </c>
      <c r="F939" s="27"/>
      <c r="G939" s="101">
        <f t="shared" si="52"/>
        <v>0</v>
      </c>
      <c r="H939" s="85"/>
      <c r="I939" s="101">
        <v>2000000</v>
      </c>
      <c r="J939" s="71">
        <v>0</v>
      </c>
      <c r="K939" s="9">
        <f t="shared" si="53"/>
        <v>2000000</v>
      </c>
      <c r="L939" s="83"/>
      <c r="M939" s="141"/>
    </row>
    <row r="940" spans="1:13" ht="12.75">
      <c r="A940" s="81"/>
      <c r="B940" s="81"/>
      <c r="C940" s="81"/>
      <c r="D940" s="26"/>
      <c r="E940" s="71"/>
      <c r="F940" s="27"/>
      <c r="G940" s="39">
        <f t="shared" si="52"/>
        <v>0</v>
      </c>
      <c r="H940" s="34"/>
      <c r="I940" s="39"/>
      <c r="J940" s="71"/>
      <c r="K940" s="9">
        <f t="shared" si="53"/>
        <v>0</v>
      </c>
      <c r="L940" s="33"/>
    </row>
    <row r="941" spans="1:13" s="4" customFormat="1" ht="25.5">
      <c r="A941" s="26">
        <v>217</v>
      </c>
      <c r="B941" s="26">
        <v>2014</v>
      </c>
      <c r="C941" s="26">
        <v>2016</v>
      </c>
      <c r="D941" s="135"/>
      <c r="E941" s="135" t="s">
        <v>907</v>
      </c>
      <c r="F941" s="135" t="s">
        <v>908</v>
      </c>
      <c r="G941" s="39">
        <f t="shared" si="52"/>
        <v>791527.2</v>
      </c>
      <c r="H941" s="37">
        <v>5276848</v>
      </c>
      <c r="I941" s="147">
        <f>I942+I943+I944</f>
        <v>2500000</v>
      </c>
      <c r="J941" s="135">
        <f>J942+J943+J944</f>
        <v>1597999.92</v>
      </c>
      <c r="K941" s="9">
        <f t="shared" si="53"/>
        <v>902000.08000000007</v>
      </c>
      <c r="L941" s="37">
        <f>H941-I941</f>
        <v>2776848</v>
      </c>
      <c r="M941" s="129"/>
    </row>
    <row r="942" spans="1:13" s="48" customFormat="1" ht="30" customHeight="1">
      <c r="A942" s="81"/>
      <c r="B942" s="81"/>
      <c r="C942" s="81"/>
      <c r="D942" s="81" t="s">
        <v>909</v>
      </c>
      <c r="E942" s="134" t="s">
        <v>176</v>
      </c>
      <c r="F942" s="134"/>
      <c r="G942" s="101">
        <f t="shared" si="52"/>
        <v>0</v>
      </c>
      <c r="H942" s="136"/>
      <c r="I942" s="101">
        <v>500000</v>
      </c>
      <c r="J942" s="132">
        <v>500000</v>
      </c>
      <c r="K942" s="9">
        <f t="shared" si="53"/>
        <v>0</v>
      </c>
      <c r="L942" s="83"/>
      <c r="M942" s="141"/>
    </row>
    <row r="943" spans="1:13" s="48" customFormat="1" ht="30" customHeight="1">
      <c r="A943" s="81"/>
      <c r="B943" s="81"/>
      <c r="C943" s="81"/>
      <c r="D943" s="81" t="s">
        <v>910</v>
      </c>
      <c r="E943" s="134" t="s">
        <v>177</v>
      </c>
      <c r="F943" s="134"/>
      <c r="G943" s="101">
        <f t="shared" si="52"/>
        <v>0</v>
      </c>
      <c r="H943" s="136"/>
      <c r="I943" s="101">
        <v>1000000</v>
      </c>
      <c r="J943" s="132">
        <v>997999.92</v>
      </c>
      <c r="K943" s="9">
        <f t="shared" si="53"/>
        <v>2000.0799999999581</v>
      </c>
      <c r="L943" s="83"/>
      <c r="M943" s="141"/>
    </row>
    <row r="944" spans="1:13" s="48" customFormat="1" ht="38.25">
      <c r="A944" s="81"/>
      <c r="B944" s="81"/>
      <c r="C944" s="81"/>
      <c r="D944" s="81" t="s">
        <v>911</v>
      </c>
      <c r="E944" s="134" t="s">
        <v>178</v>
      </c>
      <c r="F944" s="134"/>
      <c r="G944" s="101">
        <f t="shared" si="52"/>
        <v>0</v>
      </c>
      <c r="H944" s="136"/>
      <c r="I944" s="101">
        <v>1000000</v>
      </c>
      <c r="J944" s="132">
        <v>100000</v>
      </c>
      <c r="K944" s="9">
        <f t="shared" si="53"/>
        <v>900000</v>
      </c>
      <c r="L944" s="83"/>
      <c r="M944" s="141"/>
    </row>
    <row r="945" spans="1:13" ht="12.75">
      <c r="A945" s="81"/>
      <c r="B945" s="81"/>
      <c r="C945" s="81"/>
      <c r="D945" s="26"/>
      <c r="E945" s="134"/>
      <c r="F945" s="134"/>
      <c r="G945" s="39">
        <f t="shared" si="52"/>
        <v>0</v>
      </c>
      <c r="H945" s="37"/>
      <c r="I945" s="39"/>
      <c r="J945" s="132"/>
      <c r="K945" s="9">
        <f t="shared" si="53"/>
        <v>0</v>
      </c>
      <c r="L945" s="33"/>
    </row>
    <row r="946" spans="1:13" s="4" customFormat="1" ht="38.25">
      <c r="A946" s="26">
        <v>218</v>
      </c>
      <c r="B946" s="26">
        <v>2015</v>
      </c>
      <c r="C946" s="26">
        <v>2016</v>
      </c>
      <c r="D946" s="135"/>
      <c r="E946" s="135" t="s">
        <v>1194</v>
      </c>
      <c r="F946" s="135" t="s">
        <v>912</v>
      </c>
      <c r="G946" s="39">
        <f t="shared" si="52"/>
        <v>273363.15000000002</v>
      </c>
      <c r="H946" s="39">
        <v>1822421</v>
      </c>
      <c r="I946" s="147">
        <f>I947+I948+I949</f>
        <v>2372452</v>
      </c>
      <c r="J946" s="135">
        <f>J947+J948+J949</f>
        <v>1762561.2</v>
      </c>
      <c r="K946" s="9">
        <f t="shared" si="53"/>
        <v>609890.80000000005</v>
      </c>
      <c r="L946" s="37">
        <f>H946-I946</f>
        <v>-550031</v>
      </c>
      <c r="M946" s="129"/>
    </row>
    <row r="947" spans="1:13" s="48" customFormat="1" ht="25.5">
      <c r="A947" s="81"/>
      <c r="B947" s="81"/>
      <c r="C947" s="81"/>
      <c r="D947" s="81" t="s">
        <v>913</v>
      </c>
      <c r="E947" s="134" t="s">
        <v>176</v>
      </c>
      <c r="F947" s="134"/>
      <c r="G947" s="101">
        <f t="shared" si="52"/>
        <v>0</v>
      </c>
      <c r="H947" s="101"/>
      <c r="I947" s="101">
        <v>500000</v>
      </c>
      <c r="J947" s="132">
        <v>499465</v>
      </c>
      <c r="K947" s="9">
        <f t="shared" si="53"/>
        <v>535</v>
      </c>
      <c r="L947" s="83"/>
      <c r="M947" s="141"/>
    </row>
    <row r="948" spans="1:13" s="48" customFormat="1" ht="25.5">
      <c r="A948" s="81"/>
      <c r="B948" s="81"/>
      <c r="C948" s="81"/>
      <c r="D948" s="81" t="s">
        <v>1240</v>
      </c>
      <c r="E948" s="134" t="s">
        <v>177</v>
      </c>
      <c r="F948" s="134"/>
      <c r="G948" s="101">
        <f t="shared" si="52"/>
        <v>0</v>
      </c>
      <c r="H948" s="101"/>
      <c r="I948" s="101">
        <v>1195390</v>
      </c>
      <c r="J948" s="132">
        <v>1195390</v>
      </c>
      <c r="K948" s="9">
        <f t="shared" si="53"/>
        <v>0</v>
      </c>
      <c r="L948" s="83"/>
      <c r="M948" s="141"/>
    </row>
    <row r="949" spans="1:13" s="48" customFormat="1" ht="25.5">
      <c r="A949" s="81"/>
      <c r="B949" s="81"/>
      <c r="C949" s="81"/>
      <c r="D949" s="81" t="s">
        <v>914</v>
      </c>
      <c r="E949" s="134" t="s">
        <v>178</v>
      </c>
      <c r="F949" s="134"/>
      <c r="G949" s="101">
        <f t="shared" si="52"/>
        <v>0</v>
      </c>
      <c r="H949" s="101"/>
      <c r="I949" s="101">
        <v>677062</v>
      </c>
      <c r="J949" s="132">
        <v>67706.2</v>
      </c>
      <c r="K949" s="9">
        <f t="shared" si="53"/>
        <v>609355.80000000005</v>
      </c>
      <c r="L949" s="83"/>
      <c r="M949" s="141"/>
    </row>
    <row r="950" spans="1:13" ht="12.75">
      <c r="A950" s="81"/>
      <c r="B950" s="81"/>
      <c r="C950" s="81"/>
      <c r="D950" s="26"/>
      <c r="E950" s="134"/>
      <c r="F950" s="134"/>
      <c r="G950" s="39">
        <f t="shared" si="52"/>
        <v>0</v>
      </c>
      <c r="H950" s="39"/>
      <c r="I950" s="39"/>
      <c r="J950" s="132"/>
      <c r="K950" s="9">
        <f t="shared" si="53"/>
        <v>0</v>
      </c>
      <c r="L950" s="33"/>
    </row>
    <row r="951" spans="1:13" s="4" customFormat="1" ht="51">
      <c r="A951" s="26">
        <v>219</v>
      </c>
      <c r="B951" s="26">
        <v>2014</v>
      </c>
      <c r="C951" s="26">
        <v>2016</v>
      </c>
      <c r="D951" s="135"/>
      <c r="E951" s="104" t="s">
        <v>1195</v>
      </c>
      <c r="F951" s="104" t="s">
        <v>915</v>
      </c>
      <c r="G951" s="39">
        <f t="shared" si="52"/>
        <v>3767984.85</v>
      </c>
      <c r="H951" s="103">
        <v>25119899</v>
      </c>
      <c r="I951" s="147">
        <f>I952+I953+I954</f>
        <v>4500000</v>
      </c>
      <c r="J951" s="104">
        <f>J952+J953+J954</f>
        <v>1561445.79</v>
      </c>
      <c r="K951" s="9">
        <f t="shared" si="53"/>
        <v>2938554.21</v>
      </c>
      <c r="L951" s="37">
        <f>H951-I951</f>
        <v>20619899</v>
      </c>
      <c r="M951" s="129"/>
    </row>
    <row r="952" spans="1:13" s="48" customFormat="1" ht="25.5">
      <c r="A952" s="81"/>
      <c r="B952" s="81"/>
      <c r="C952" s="81"/>
      <c r="D952" s="28" t="s">
        <v>916</v>
      </c>
      <c r="E952" s="28" t="s">
        <v>176</v>
      </c>
      <c r="F952" s="28"/>
      <c r="G952" s="101">
        <f t="shared" si="52"/>
        <v>0</v>
      </c>
      <c r="H952" s="188"/>
      <c r="I952" s="101">
        <v>500000</v>
      </c>
      <c r="J952" s="105">
        <v>500000</v>
      </c>
      <c r="K952" s="9">
        <f t="shared" si="53"/>
        <v>0</v>
      </c>
      <c r="L952" s="83"/>
      <c r="M952" s="141"/>
    </row>
    <row r="953" spans="1:13" s="48" customFormat="1" ht="38.25">
      <c r="A953" s="81"/>
      <c r="B953" s="81"/>
      <c r="C953" s="81"/>
      <c r="D953" s="28" t="s">
        <v>917</v>
      </c>
      <c r="E953" s="28" t="s">
        <v>177</v>
      </c>
      <c r="F953" s="28"/>
      <c r="G953" s="101">
        <f t="shared" si="52"/>
        <v>0</v>
      </c>
      <c r="H953" s="188"/>
      <c r="I953" s="101">
        <v>2000000</v>
      </c>
      <c r="J953" s="105">
        <v>1061445.79</v>
      </c>
      <c r="K953" s="9">
        <f t="shared" si="53"/>
        <v>938554.21</v>
      </c>
      <c r="L953" s="83"/>
      <c r="M953" s="141"/>
    </row>
    <row r="954" spans="1:13" s="48" customFormat="1" ht="25.5">
      <c r="A954" s="81"/>
      <c r="B954" s="81"/>
      <c r="C954" s="81"/>
      <c r="D954" s="28" t="s">
        <v>918</v>
      </c>
      <c r="E954" s="28" t="s">
        <v>178</v>
      </c>
      <c r="F954" s="28"/>
      <c r="G954" s="101">
        <f t="shared" si="52"/>
        <v>0</v>
      </c>
      <c r="H954" s="188"/>
      <c r="I954" s="101">
        <v>2000000</v>
      </c>
      <c r="J954" s="105">
        <v>0</v>
      </c>
      <c r="K954" s="9">
        <f t="shared" si="53"/>
        <v>2000000</v>
      </c>
      <c r="L954" s="83"/>
      <c r="M954" s="141"/>
    </row>
    <row r="955" spans="1:13" ht="12.75">
      <c r="A955" s="81"/>
      <c r="B955" s="81"/>
      <c r="C955" s="81"/>
      <c r="D955" s="104"/>
      <c r="E955" s="28"/>
      <c r="F955" s="28"/>
      <c r="G955" s="39">
        <f t="shared" si="52"/>
        <v>0</v>
      </c>
      <c r="H955" s="103"/>
      <c r="I955" s="39"/>
      <c r="J955" s="105"/>
      <c r="K955" s="9">
        <f t="shared" si="53"/>
        <v>0</v>
      </c>
      <c r="L955" s="33"/>
    </row>
    <row r="956" spans="1:13" s="4" customFormat="1" ht="38.25">
      <c r="A956" s="26">
        <v>220</v>
      </c>
      <c r="B956" s="26">
        <v>2014</v>
      </c>
      <c r="C956" s="26">
        <v>2016</v>
      </c>
      <c r="D956" s="135"/>
      <c r="E956" s="135" t="s">
        <v>1173</v>
      </c>
      <c r="F956" s="135" t="s">
        <v>919</v>
      </c>
      <c r="G956" s="39">
        <f t="shared" ref="G956:G1019" si="54">H956*15/100</f>
        <v>824168.7</v>
      </c>
      <c r="H956" s="37">
        <v>5494458</v>
      </c>
      <c r="I956" s="147">
        <f>I957+I958+I959+I960</f>
        <v>5003143</v>
      </c>
      <c r="J956" s="135">
        <f>J957+J958+J959+J960</f>
        <v>5072265.4099999992</v>
      </c>
      <c r="K956" s="9">
        <f t="shared" si="53"/>
        <v>-69122.409999999218</v>
      </c>
      <c r="L956" s="37">
        <f>H956-I956</f>
        <v>491315</v>
      </c>
      <c r="M956" s="129"/>
    </row>
    <row r="957" spans="1:13" ht="25.5">
      <c r="A957" s="106"/>
      <c r="B957" s="106"/>
      <c r="C957" s="106"/>
      <c r="D957" s="107" t="s">
        <v>920</v>
      </c>
      <c r="E957" s="229" t="s">
        <v>176</v>
      </c>
      <c r="F957" s="230"/>
      <c r="G957" s="39">
        <f t="shared" si="54"/>
        <v>0</v>
      </c>
      <c r="H957" s="108"/>
      <c r="I957" s="109">
        <v>1000000</v>
      </c>
      <c r="J957" s="229">
        <v>1424993.94</v>
      </c>
      <c r="K957" s="9">
        <f t="shared" si="53"/>
        <v>-424993.93999999994</v>
      </c>
      <c r="L957" s="231"/>
    </row>
    <row r="958" spans="1:13" ht="25.5">
      <c r="A958" s="81"/>
      <c r="B958" s="81"/>
      <c r="C958" s="81"/>
      <c r="D958" s="26" t="s">
        <v>921</v>
      </c>
      <c r="E958" s="132" t="s">
        <v>177</v>
      </c>
      <c r="F958" s="134"/>
      <c r="G958" s="39">
        <f t="shared" si="54"/>
        <v>0</v>
      </c>
      <c r="H958" s="37"/>
      <c r="I958" s="39">
        <v>1000000</v>
      </c>
      <c r="J958" s="132">
        <v>1000000</v>
      </c>
      <c r="K958" s="9">
        <f t="shared" si="53"/>
        <v>0</v>
      </c>
      <c r="L958" s="33"/>
    </row>
    <row r="959" spans="1:13" ht="25.5">
      <c r="A959" s="81"/>
      <c r="B959" s="81"/>
      <c r="C959" s="81"/>
      <c r="D959" s="26" t="s">
        <v>922</v>
      </c>
      <c r="E959" s="132" t="s">
        <v>178</v>
      </c>
      <c r="F959" s="134"/>
      <c r="G959" s="39">
        <f t="shared" si="54"/>
        <v>0</v>
      </c>
      <c r="H959" s="37"/>
      <c r="I959" s="39">
        <v>2000000</v>
      </c>
      <c r="J959" s="132">
        <v>1921468</v>
      </c>
      <c r="K959" s="9">
        <f t="shared" si="53"/>
        <v>78532</v>
      </c>
      <c r="L959" s="33"/>
    </row>
    <row r="960" spans="1:13" ht="25.5">
      <c r="A960" s="81"/>
      <c r="B960" s="81"/>
      <c r="C960" s="81"/>
      <c r="D960" s="26" t="s">
        <v>1239</v>
      </c>
      <c r="E960" s="132" t="s">
        <v>187</v>
      </c>
      <c r="F960" s="134"/>
      <c r="G960" s="39">
        <f t="shared" si="54"/>
        <v>0</v>
      </c>
      <c r="H960" s="37"/>
      <c r="I960" s="39">
        <v>1003143</v>
      </c>
      <c r="J960" s="132">
        <v>725803.47</v>
      </c>
      <c r="K960" s="9">
        <f t="shared" si="53"/>
        <v>277339.53000000003</v>
      </c>
      <c r="L960" s="33"/>
    </row>
    <row r="961" spans="1:12" ht="12.75">
      <c r="A961" s="81"/>
      <c r="B961" s="81"/>
      <c r="C961" s="81"/>
      <c r="D961" s="26"/>
      <c r="E961" s="132"/>
      <c r="F961" s="134"/>
      <c r="G961" s="39">
        <f t="shared" si="54"/>
        <v>0</v>
      </c>
      <c r="H961" s="37"/>
      <c r="I961" s="39"/>
      <c r="J961" s="132"/>
      <c r="K961" s="9">
        <f t="shared" si="53"/>
        <v>0</v>
      </c>
      <c r="L961" s="33"/>
    </row>
    <row r="962" spans="1:12" ht="38.25">
      <c r="A962" s="81">
        <v>221</v>
      </c>
      <c r="B962" s="26">
        <v>2015</v>
      </c>
      <c r="C962" s="26">
        <v>2016</v>
      </c>
      <c r="D962" s="134"/>
      <c r="E962" s="27" t="s">
        <v>1174</v>
      </c>
      <c r="F962" s="27" t="s">
        <v>923</v>
      </c>
      <c r="G962" s="39">
        <f t="shared" si="54"/>
        <v>1053200.55</v>
      </c>
      <c r="H962" s="34">
        <v>7021337</v>
      </c>
      <c r="I962" s="221">
        <f>I963+I964+I965</f>
        <v>4500000</v>
      </c>
      <c r="J962" s="27">
        <f>J963+J964+J965</f>
        <v>4500000</v>
      </c>
      <c r="K962" s="9">
        <f t="shared" si="53"/>
        <v>0</v>
      </c>
      <c r="L962" s="37">
        <f>H962-I962</f>
        <v>2521337</v>
      </c>
    </row>
    <row r="963" spans="1:12" ht="25.5">
      <c r="A963" s="81"/>
      <c r="B963" s="81"/>
      <c r="C963" s="81"/>
      <c r="D963" s="104" t="s">
        <v>924</v>
      </c>
      <c r="E963" s="71" t="s">
        <v>176</v>
      </c>
      <c r="F963" s="27"/>
      <c r="G963" s="39">
        <f t="shared" si="54"/>
        <v>0</v>
      </c>
      <c r="H963" s="34"/>
      <c r="I963" s="39">
        <v>500000</v>
      </c>
      <c r="J963" s="71">
        <v>500000</v>
      </c>
      <c r="K963" s="9">
        <f t="shared" ref="K963:K1026" si="55">I963-J963</f>
        <v>0</v>
      </c>
      <c r="L963" s="33"/>
    </row>
    <row r="964" spans="1:12" ht="38.25">
      <c r="A964" s="81"/>
      <c r="B964" s="81"/>
      <c r="C964" s="81"/>
      <c r="D964" s="104" t="s">
        <v>925</v>
      </c>
      <c r="E964" s="71" t="s">
        <v>177</v>
      </c>
      <c r="F964" s="27"/>
      <c r="G964" s="39">
        <f t="shared" si="54"/>
        <v>0</v>
      </c>
      <c r="H964" s="34"/>
      <c r="I964" s="39">
        <v>2000000</v>
      </c>
      <c r="J964" s="71">
        <v>2000000</v>
      </c>
      <c r="K964" s="9">
        <f t="shared" si="55"/>
        <v>0</v>
      </c>
      <c r="L964" s="33"/>
    </row>
    <row r="965" spans="1:12" ht="25.5">
      <c r="A965" s="81"/>
      <c r="B965" s="81"/>
      <c r="C965" s="81"/>
      <c r="D965" s="104" t="s">
        <v>926</v>
      </c>
      <c r="E965" s="71" t="s">
        <v>178</v>
      </c>
      <c r="F965" s="27"/>
      <c r="G965" s="39">
        <f t="shared" si="54"/>
        <v>0</v>
      </c>
      <c r="H965" s="34"/>
      <c r="I965" s="39">
        <v>2000000</v>
      </c>
      <c r="J965" s="71">
        <v>2000000</v>
      </c>
      <c r="K965" s="9">
        <f t="shared" si="55"/>
        <v>0</v>
      </c>
      <c r="L965" s="33"/>
    </row>
    <row r="966" spans="1:12" ht="12.75">
      <c r="A966" s="81"/>
      <c r="B966" s="81"/>
      <c r="C966" s="81"/>
      <c r="D966" s="104"/>
      <c r="E966" s="71"/>
      <c r="F966" s="27"/>
      <c r="G966" s="39">
        <f t="shared" si="54"/>
        <v>0</v>
      </c>
      <c r="H966" s="34"/>
      <c r="I966" s="39"/>
      <c r="J966" s="71"/>
      <c r="K966" s="9">
        <f t="shared" si="55"/>
        <v>0</v>
      </c>
      <c r="L966" s="33"/>
    </row>
    <row r="967" spans="1:12" ht="25.5">
      <c r="A967" s="81">
        <v>222</v>
      </c>
      <c r="B967" s="26">
        <v>2015</v>
      </c>
      <c r="C967" s="26">
        <v>2016</v>
      </c>
      <c r="D967" s="134"/>
      <c r="E967" s="27" t="s">
        <v>927</v>
      </c>
      <c r="F967" s="27" t="s">
        <v>928</v>
      </c>
      <c r="G967" s="39">
        <f t="shared" si="54"/>
        <v>586486.80000000005</v>
      </c>
      <c r="H967" s="34">
        <v>3909912</v>
      </c>
      <c r="I967" s="221">
        <f>I968+I969+I970</f>
        <v>3607681</v>
      </c>
      <c r="J967" s="134">
        <f>J968+J969+J970</f>
        <v>2160768.1</v>
      </c>
      <c r="K967" s="9">
        <f t="shared" si="55"/>
        <v>1446912.9</v>
      </c>
      <c r="L967" s="37">
        <f>H967-I967</f>
        <v>302231</v>
      </c>
    </row>
    <row r="968" spans="1:12" ht="25.5">
      <c r="A968" s="81"/>
      <c r="B968" s="81"/>
      <c r="C968" s="81"/>
      <c r="D968" s="26" t="s">
        <v>929</v>
      </c>
      <c r="E968" s="71" t="s">
        <v>176</v>
      </c>
      <c r="F968" s="27"/>
      <c r="G968" s="39">
        <f t="shared" si="54"/>
        <v>0</v>
      </c>
      <c r="H968" s="34"/>
      <c r="I968" s="37">
        <v>500000</v>
      </c>
      <c r="J968" s="132">
        <v>500000</v>
      </c>
      <c r="K968" s="9">
        <f t="shared" si="55"/>
        <v>0</v>
      </c>
      <c r="L968" s="33"/>
    </row>
    <row r="969" spans="1:12" ht="25.5">
      <c r="A969" s="81"/>
      <c r="B969" s="81"/>
      <c r="C969" s="81"/>
      <c r="D969" s="26" t="s">
        <v>1238</v>
      </c>
      <c r="E969" s="71" t="s">
        <v>177</v>
      </c>
      <c r="F969" s="27"/>
      <c r="G969" s="39">
        <f t="shared" si="54"/>
        <v>0</v>
      </c>
      <c r="H969" s="34"/>
      <c r="I969" s="37">
        <v>1500000</v>
      </c>
      <c r="J969" s="132">
        <v>1500000</v>
      </c>
      <c r="K969" s="9">
        <f t="shared" si="55"/>
        <v>0</v>
      </c>
      <c r="L969" s="33"/>
    </row>
    <row r="970" spans="1:12" ht="25.5">
      <c r="A970" s="81"/>
      <c r="B970" s="81"/>
      <c r="C970" s="81"/>
      <c r="D970" s="26" t="s">
        <v>930</v>
      </c>
      <c r="E970" s="71" t="s">
        <v>178</v>
      </c>
      <c r="F970" s="27"/>
      <c r="G970" s="39">
        <f t="shared" si="54"/>
        <v>0</v>
      </c>
      <c r="H970" s="34"/>
      <c r="I970" s="37">
        <v>1607681</v>
      </c>
      <c r="J970" s="132">
        <v>160768.1</v>
      </c>
      <c r="K970" s="9">
        <f t="shared" si="55"/>
        <v>1446912.9</v>
      </c>
      <c r="L970" s="33"/>
    </row>
    <row r="971" spans="1:12" ht="12.75">
      <c r="A971" s="81"/>
      <c r="B971" s="81"/>
      <c r="C971" s="81"/>
      <c r="D971" s="26"/>
      <c r="E971" s="71"/>
      <c r="F971" s="27"/>
      <c r="G971" s="39">
        <f t="shared" si="54"/>
        <v>0</v>
      </c>
      <c r="H971" s="34"/>
      <c r="I971" s="37"/>
      <c r="J971" s="132"/>
      <c r="K971" s="9">
        <f t="shared" si="55"/>
        <v>0</v>
      </c>
      <c r="L971" s="33"/>
    </row>
    <row r="972" spans="1:12" ht="38.25">
      <c r="A972" s="81">
        <v>223</v>
      </c>
      <c r="B972" s="26">
        <v>2014</v>
      </c>
      <c r="C972" s="26">
        <v>2016</v>
      </c>
      <c r="D972" s="134"/>
      <c r="E972" s="134" t="s">
        <v>1175</v>
      </c>
      <c r="F972" s="134" t="s">
        <v>931</v>
      </c>
      <c r="G972" s="39">
        <f t="shared" si="54"/>
        <v>1251028.3500000001</v>
      </c>
      <c r="H972" s="100">
        <v>8340189</v>
      </c>
      <c r="I972" s="221">
        <f>I973+I974</f>
        <v>2000000</v>
      </c>
      <c r="J972" s="134">
        <f>J973+J974</f>
        <v>1334068</v>
      </c>
      <c r="K972" s="9">
        <f t="shared" si="55"/>
        <v>665932</v>
      </c>
      <c r="L972" s="37">
        <f>H972-I972</f>
        <v>6340189</v>
      </c>
    </row>
    <row r="973" spans="1:12" ht="25.5">
      <c r="A973" s="81"/>
      <c r="B973" s="81"/>
      <c r="C973" s="81"/>
      <c r="D973" s="104" t="s">
        <v>932</v>
      </c>
      <c r="E973" s="134" t="s">
        <v>176</v>
      </c>
      <c r="F973" s="134"/>
      <c r="G973" s="39">
        <f t="shared" si="54"/>
        <v>0</v>
      </c>
      <c r="H973" s="100"/>
      <c r="I973" s="37">
        <v>1000000</v>
      </c>
      <c r="J973" s="134">
        <v>1000000</v>
      </c>
      <c r="K973" s="9">
        <f t="shared" si="55"/>
        <v>0</v>
      </c>
      <c r="L973" s="33"/>
    </row>
    <row r="974" spans="1:12" ht="25.5">
      <c r="A974" s="81"/>
      <c r="B974" s="81"/>
      <c r="C974" s="81"/>
      <c r="D974" s="104" t="s">
        <v>1237</v>
      </c>
      <c r="E974" s="134" t="s">
        <v>177</v>
      </c>
      <c r="F974" s="134"/>
      <c r="G974" s="39">
        <f t="shared" si="54"/>
        <v>0</v>
      </c>
      <c r="H974" s="100"/>
      <c r="I974" s="37">
        <v>1000000</v>
      </c>
      <c r="J974" s="134">
        <v>334068</v>
      </c>
      <c r="K974" s="9">
        <f t="shared" si="55"/>
        <v>665932</v>
      </c>
      <c r="L974" s="33"/>
    </row>
    <row r="975" spans="1:12" ht="12.75">
      <c r="A975" s="81"/>
      <c r="B975" s="81"/>
      <c r="C975" s="81"/>
      <c r="D975" s="104"/>
      <c r="E975" s="134"/>
      <c r="F975" s="134"/>
      <c r="G975" s="39">
        <f t="shared" si="54"/>
        <v>0</v>
      </c>
      <c r="H975" s="100"/>
      <c r="I975" s="37"/>
      <c r="J975" s="134"/>
      <c r="K975" s="9">
        <f t="shared" si="55"/>
        <v>0</v>
      </c>
      <c r="L975" s="33"/>
    </row>
    <row r="976" spans="1:12" ht="38.25">
      <c r="A976" s="81">
        <v>224</v>
      </c>
      <c r="B976" s="26">
        <v>2015</v>
      </c>
      <c r="C976" s="26">
        <v>2016</v>
      </c>
      <c r="D976" s="148"/>
      <c r="E976" s="27" t="s">
        <v>933</v>
      </c>
      <c r="F976" s="27" t="s">
        <v>934</v>
      </c>
      <c r="G976" s="39">
        <f t="shared" si="54"/>
        <v>954123.6</v>
      </c>
      <c r="H976" s="34">
        <v>6360824</v>
      </c>
      <c r="I976" s="225">
        <f>I977+I978+I979</f>
        <v>6000000</v>
      </c>
      <c r="J976" s="27">
        <f>J977+J978+J979</f>
        <v>4590177.8900000006</v>
      </c>
      <c r="K976" s="9">
        <f t="shared" si="55"/>
        <v>1409822.1099999994</v>
      </c>
      <c r="L976" s="37">
        <f>H976-I976</f>
        <v>360824</v>
      </c>
    </row>
    <row r="977" spans="1:12" ht="25.5">
      <c r="A977" s="81"/>
      <c r="B977" s="81"/>
      <c r="C977" s="81"/>
      <c r="D977" s="26" t="s">
        <v>935</v>
      </c>
      <c r="E977" s="27" t="s">
        <v>176</v>
      </c>
      <c r="F977" s="27"/>
      <c r="G977" s="39">
        <f t="shared" si="54"/>
        <v>0</v>
      </c>
      <c r="H977" s="34"/>
      <c r="I977" s="37">
        <v>2000000</v>
      </c>
      <c r="J977" s="27">
        <v>2000000</v>
      </c>
      <c r="K977" s="9">
        <f t="shared" si="55"/>
        <v>0</v>
      </c>
      <c r="L977" s="33"/>
    </row>
    <row r="978" spans="1:12" ht="38.25">
      <c r="A978" s="81"/>
      <c r="B978" s="81"/>
      <c r="C978" s="81"/>
      <c r="D978" s="26" t="s">
        <v>936</v>
      </c>
      <c r="E978" s="27" t="s">
        <v>177</v>
      </c>
      <c r="F978" s="27"/>
      <c r="G978" s="39">
        <f t="shared" si="54"/>
        <v>0</v>
      </c>
      <c r="H978" s="34"/>
      <c r="I978" s="37">
        <v>2000000</v>
      </c>
      <c r="J978" s="27">
        <v>1847389.11</v>
      </c>
      <c r="K978" s="9">
        <f t="shared" si="55"/>
        <v>152610.8899999999</v>
      </c>
      <c r="L978" s="33"/>
    </row>
    <row r="979" spans="1:12" ht="25.5">
      <c r="A979" s="81"/>
      <c r="B979" s="81"/>
      <c r="C979" s="81"/>
      <c r="D979" s="26" t="s">
        <v>937</v>
      </c>
      <c r="E979" s="27" t="s">
        <v>178</v>
      </c>
      <c r="F979" s="27"/>
      <c r="G979" s="39">
        <f t="shared" si="54"/>
        <v>0</v>
      </c>
      <c r="H979" s="34"/>
      <c r="I979" s="37">
        <v>2000000</v>
      </c>
      <c r="J979" s="27">
        <v>742788.78</v>
      </c>
      <c r="K979" s="9">
        <f t="shared" si="55"/>
        <v>1257211.22</v>
      </c>
      <c r="L979" s="33"/>
    </row>
    <row r="980" spans="1:12" ht="12.75">
      <c r="A980" s="81"/>
      <c r="B980" s="81"/>
      <c r="C980" s="81"/>
      <c r="D980" s="26"/>
      <c r="E980" s="27"/>
      <c r="F980" s="27"/>
      <c r="G980" s="39">
        <f t="shared" si="54"/>
        <v>0</v>
      </c>
      <c r="H980" s="34"/>
      <c r="I980" s="37"/>
      <c r="J980" s="27"/>
      <c r="K980" s="9">
        <f t="shared" si="55"/>
        <v>0</v>
      </c>
      <c r="L980" s="33"/>
    </row>
    <row r="981" spans="1:12" ht="25.5">
      <c r="A981" s="81">
        <v>225</v>
      </c>
      <c r="B981" s="26">
        <v>2016</v>
      </c>
      <c r="C981" s="26">
        <v>2016</v>
      </c>
      <c r="D981" s="134"/>
      <c r="E981" s="27" t="s">
        <v>938</v>
      </c>
      <c r="F981" s="27" t="s">
        <v>939</v>
      </c>
      <c r="G981" s="39">
        <f t="shared" si="54"/>
        <v>1198617.8999999999</v>
      </c>
      <c r="H981" s="34">
        <v>7990786</v>
      </c>
      <c r="I981" s="221">
        <f>I982</f>
        <v>2000000</v>
      </c>
      <c r="J981" s="27">
        <f>J982</f>
        <v>1647058.83</v>
      </c>
      <c r="K981" s="9">
        <f t="shared" si="55"/>
        <v>352941.16999999993</v>
      </c>
      <c r="L981" s="37">
        <f>H981-I981</f>
        <v>5990786</v>
      </c>
    </row>
    <row r="982" spans="1:12" ht="25.5">
      <c r="A982" s="81"/>
      <c r="B982" s="81"/>
      <c r="C982" s="81"/>
      <c r="D982" s="26" t="s">
        <v>940</v>
      </c>
      <c r="E982" s="71" t="s">
        <v>176</v>
      </c>
      <c r="F982" s="27"/>
      <c r="G982" s="39">
        <f t="shared" si="54"/>
        <v>0</v>
      </c>
      <c r="H982" s="34"/>
      <c r="I982" s="34">
        <v>2000000</v>
      </c>
      <c r="J982" s="71">
        <v>1647058.83</v>
      </c>
      <c r="K982" s="9">
        <f t="shared" si="55"/>
        <v>352941.16999999993</v>
      </c>
      <c r="L982" s="33"/>
    </row>
    <row r="983" spans="1:12" ht="12.75">
      <c r="A983" s="81"/>
      <c r="B983" s="81"/>
      <c r="C983" s="81"/>
      <c r="D983" s="26"/>
      <c r="E983" s="71"/>
      <c r="F983" s="27"/>
      <c r="G983" s="39">
        <f t="shared" si="54"/>
        <v>0</v>
      </c>
      <c r="H983" s="34"/>
      <c r="I983" s="34"/>
      <c r="J983" s="71"/>
      <c r="K983" s="9">
        <f t="shared" si="55"/>
        <v>0</v>
      </c>
      <c r="L983" s="33"/>
    </row>
    <row r="984" spans="1:12" ht="25.5">
      <c r="A984" s="81">
        <v>226</v>
      </c>
      <c r="B984" s="26">
        <v>2013</v>
      </c>
      <c r="C984" s="26">
        <v>2016</v>
      </c>
      <c r="D984" s="134"/>
      <c r="E984" s="27" t="s">
        <v>941</v>
      </c>
      <c r="F984" s="27" t="s">
        <v>942</v>
      </c>
      <c r="G984" s="39">
        <f t="shared" si="54"/>
        <v>2221093.65</v>
      </c>
      <c r="H984" s="34">
        <v>14807291</v>
      </c>
      <c r="I984" s="221">
        <f>I985+I986+I987+I988+I989+I990</f>
        <v>5376903</v>
      </c>
      <c r="J984" s="27">
        <f>J985+J986+J987+J988+J989+J990</f>
        <v>4288377.68</v>
      </c>
      <c r="K984" s="9">
        <f t="shared" si="55"/>
        <v>1088525.3200000003</v>
      </c>
      <c r="L984" s="37">
        <f>H984-I984</f>
        <v>9430388</v>
      </c>
    </row>
    <row r="985" spans="1:12" ht="25.5">
      <c r="A985" s="81"/>
      <c r="B985" s="81"/>
      <c r="C985" s="81"/>
      <c r="D985" s="26" t="s">
        <v>943</v>
      </c>
      <c r="E985" s="71" t="s">
        <v>176</v>
      </c>
      <c r="F985" s="27"/>
      <c r="G985" s="39">
        <f t="shared" si="54"/>
        <v>0</v>
      </c>
      <c r="H985" s="34"/>
      <c r="I985" s="34">
        <v>500000</v>
      </c>
      <c r="J985" s="71">
        <v>500000</v>
      </c>
      <c r="K985" s="9">
        <f t="shared" si="55"/>
        <v>0</v>
      </c>
      <c r="L985" s="33"/>
    </row>
    <row r="986" spans="1:12" ht="25.5">
      <c r="A986" s="81"/>
      <c r="B986" s="81"/>
      <c r="C986" s="81"/>
      <c r="D986" s="26" t="s">
        <v>944</v>
      </c>
      <c r="E986" s="71" t="s">
        <v>177</v>
      </c>
      <c r="F986" s="27"/>
      <c r="G986" s="39">
        <f t="shared" si="54"/>
        <v>0</v>
      </c>
      <c r="H986" s="34"/>
      <c r="I986" s="34">
        <v>500000</v>
      </c>
      <c r="J986" s="71">
        <v>500000</v>
      </c>
      <c r="K986" s="9">
        <f t="shared" si="55"/>
        <v>0</v>
      </c>
      <c r="L986" s="33"/>
    </row>
    <row r="987" spans="1:12" ht="25.5">
      <c r="A987" s="81"/>
      <c r="B987" s="81"/>
      <c r="C987" s="81"/>
      <c r="D987" s="26" t="s">
        <v>945</v>
      </c>
      <c r="E987" s="71" t="s">
        <v>178</v>
      </c>
      <c r="F987" s="27"/>
      <c r="G987" s="39">
        <f t="shared" si="54"/>
        <v>0</v>
      </c>
      <c r="H987" s="34"/>
      <c r="I987" s="34">
        <v>500000</v>
      </c>
      <c r="J987" s="71">
        <v>375000</v>
      </c>
      <c r="K987" s="9">
        <f t="shared" si="55"/>
        <v>125000</v>
      </c>
      <c r="L987" s="33"/>
    </row>
    <row r="988" spans="1:12" ht="25.5">
      <c r="A988" s="81"/>
      <c r="B988" s="81"/>
      <c r="C988" s="81"/>
      <c r="D988" s="26" t="s">
        <v>946</v>
      </c>
      <c r="E988" s="71" t="s">
        <v>187</v>
      </c>
      <c r="F988" s="27"/>
      <c r="G988" s="39">
        <f t="shared" si="54"/>
        <v>0</v>
      </c>
      <c r="H988" s="34"/>
      <c r="I988" s="34">
        <v>1605533</v>
      </c>
      <c r="J988" s="71">
        <v>1605533</v>
      </c>
      <c r="K988" s="9">
        <f t="shared" si="55"/>
        <v>0</v>
      </c>
      <c r="L988" s="33"/>
    </row>
    <row r="989" spans="1:12" ht="25.5">
      <c r="A989" s="81"/>
      <c r="B989" s="81"/>
      <c r="C989" s="81"/>
      <c r="D989" s="26" t="s">
        <v>1236</v>
      </c>
      <c r="E989" s="71" t="s">
        <v>236</v>
      </c>
      <c r="F989" s="27"/>
      <c r="G989" s="39">
        <f t="shared" si="54"/>
        <v>0</v>
      </c>
      <c r="H989" s="34"/>
      <c r="I989" s="34">
        <v>271370</v>
      </c>
      <c r="J989" s="71">
        <v>186462.87</v>
      </c>
      <c r="K989" s="9">
        <f t="shared" si="55"/>
        <v>84907.13</v>
      </c>
      <c r="L989" s="33"/>
    </row>
    <row r="990" spans="1:12" ht="25.5">
      <c r="A990" s="81"/>
      <c r="B990" s="81"/>
      <c r="C990" s="81"/>
      <c r="D990" s="26" t="s">
        <v>947</v>
      </c>
      <c r="E990" s="71" t="s">
        <v>245</v>
      </c>
      <c r="F990" s="27"/>
      <c r="G990" s="39">
        <f t="shared" si="54"/>
        <v>0</v>
      </c>
      <c r="H990" s="34"/>
      <c r="I990" s="34">
        <v>2000000</v>
      </c>
      <c r="J990" s="71">
        <v>1121381.81</v>
      </c>
      <c r="K990" s="9">
        <f t="shared" si="55"/>
        <v>878618.19</v>
      </c>
      <c r="L990" s="33"/>
    </row>
    <row r="991" spans="1:12" ht="12.75">
      <c r="A991" s="81"/>
      <c r="B991" s="81"/>
      <c r="C991" s="81"/>
      <c r="D991" s="26"/>
      <c r="E991" s="71"/>
      <c r="F991" s="27"/>
      <c r="G991" s="39">
        <f t="shared" si="54"/>
        <v>0</v>
      </c>
      <c r="H991" s="34"/>
      <c r="I991" s="34"/>
      <c r="J991" s="71"/>
      <c r="K991" s="9">
        <f t="shared" si="55"/>
        <v>0</v>
      </c>
      <c r="L991" s="33"/>
    </row>
    <row r="992" spans="1:12" ht="38.25">
      <c r="A992" s="81">
        <v>227</v>
      </c>
      <c r="B992" s="26">
        <v>2015</v>
      </c>
      <c r="C992" s="26">
        <v>2016</v>
      </c>
      <c r="D992" s="134"/>
      <c r="E992" s="27" t="s">
        <v>948</v>
      </c>
      <c r="F992" s="27" t="s">
        <v>949</v>
      </c>
      <c r="G992" s="39">
        <f t="shared" si="54"/>
        <v>547627.5</v>
      </c>
      <c r="H992" s="34">
        <v>3650850</v>
      </c>
      <c r="I992" s="221">
        <f>I993+I994</f>
        <v>3235070</v>
      </c>
      <c r="J992" s="27">
        <f>J993+J994</f>
        <v>2304166.16</v>
      </c>
      <c r="K992" s="9">
        <f t="shared" si="55"/>
        <v>930903.83999999985</v>
      </c>
      <c r="L992" s="37">
        <f>H992-I992</f>
        <v>415780</v>
      </c>
    </row>
    <row r="993" spans="1:13" ht="25.5">
      <c r="A993" s="81"/>
      <c r="B993" s="81"/>
      <c r="C993" s="81"/>
      <c r="D993" s="26" t="s">
        <v>950</v>
      </c>
      <c r="E993" s="71" t="s">
        <v>176</v>
      </c>
      <c r="F993" s="27"/>
      <c r="G993" s="39">
        <f t="shared" si="54"/>
        <v>0</v>
      </c>
      <c r="H993" s="34"/>
      <c r="I993" s="34">
        <v>500000</v>
      </c>
      <c r="J993" s="71">
        <v>500000</v>
      </c>
      <c r="K993" s="9">
        <f t="shared" si="55"/>
        <v>0</v>
      </c>
      <c r="L993" s="33"/>
    </row>
    <row r="994" spans="1:13" ht="25.5">
      <c r="A994" s="81"/>
      <c r="B994" s="81"/>
      <c r="C994" s="81"/>
      <c r="D994" s="26" t="s">
        <v>1235</v>
      </c>
      <c r="E994" s="71" t="s">
        <v>177</v>
      </c>
      <c r="F994" s="27"/>
      <c r="G994" s="39">
        <f t="shared" si="54"/>
        <v>0</v>
      </c>
      <c r="H994" s="34"/>
      <c r="I994" s="34">
        <v>2735070</v>
      </c>
      <c r="J994" s="71">
        <v>1804166.16</v>
      </c>
      <c r="K994" s="9">
        <f t="shared" si="55"/>
        <v>930903.84000000008</v>
      </c>
      <c r="L994" s="33"/>
    </row>
    <row r="995" spans="1:13" ht="12.75">
      <c r="A995" s="81"/>
      <c r="B995" s="81"/>
      <c r="C995" s="81"/>
      <c r="D995" s="26"/>
      <c r="E995" s="71"/>
      <c r="F995" s="27"/>
      <c r="G995" s="39">
        <f t="shared" si="54"/>
        <v>0</v>
      </c>
      <c r="H995" s="34"/>
      <c r="I995" s="34"/>
      <c r="J995" s="71"/>
      <c r="K995" s="9">
        <f t="shared" si="55"/>
        <v>0</v>
      </c>
      <c r="L995" s="33"/>
    </row>
    <row r="996" spans="1:13" ht="25.5">
      <c r="A996" s="81">
        <v>228</v>
      </c>
      <c r="B996" s="26">
        <v>2015</v>
      </c>
      <c r="C996" s="26">
        <v>2016</v>
      </c>
      <c r="D996" s="134"/>
      <c r="E996" s="27" t="s">
        <v>951</v>
      </c>
      <c r="F996" s="27" t="s">
        <v>952</v>
      </c>
      <c r="G996" s="39">
        <f t="shared" si="54"/>
        <v>242018.1</v>
      </c>
      <c r="H996" s="34">
        <v>1613454</v>
      </c>
      <c r="I996" s="221">
        <f>I997+I998</f>
        <v>1441051</v>
      </c>
      <c r="J996" s="27">
        <f>J997+J998</f>
        <v>544105.1</v>
      </c>
      <c r="K996" s="9">
        <f t="shared" si="55"/>
        <v>896945.9</v>
      </c>
      <c r="L996" s="37">
        <f>H996-I996</f>
        <v>172403</v>
      </c>
    </row>
    <row r="997" spans="1:13" ht="25.5">
      <c r="A997" s="81"/>
      <c r="B997" s="81"/>
      <c r="C997" s="81"/>
      <c r="D997" s="26" t="s">
        <v>953</v>
      </c>
      <c r="E997" s="71" t="s">
        <v>176</v>
      </c>
      <c r="F997" s="27"/>
      <c r="G997" s="39">
        <f t="shared" si="54"/>
        <v>0</v>
      </c>
      <c r="H997" s="34"/>
      <c r="I997" s="94">
        <v>500000</v>
      </c>
      <c r="J997" s="71">
        <v>450000</v>
      </c>
      <c r="K997" s="9">
        <f t="shared" si="55"/>
        <v>50000</v>
      </c>
      <c r="L997" s="33"/>
    </row>
    <row r="998" spans="1:13" ht="25.5">
      <c r="A998" s="81"/>
      <c r="B998" s="81"/>
      <c r="C998" s="81"/>
      <c r="D998" s="26" t="s">
        <v>1234</v>
      </c>
      <c r="E998" s="71" t="s">
        <v>177</v>
      </c>
      <c r="F998" s="27"/>
      <c r="G998" s="39">
        <f t="shared" si="54"/>
        <v>0</v>
      </c>
      <c r="H998" s="34"/>
      <c r="I998" s="94">
        <v>941051</v>
      </c>
      <c r="J998" s="71">
        <v>94105.1</v>
      </c>
      <c r="K998" s="9">
        <f t="shared" si="55"/>
        <v>846945.9</v>
      </c>
      <c r="L998" s="33"/>
    </row>
    <row r="999" spans="1:13" ht="12.75">
      <c r="A999" s="81"/>
      <c r="B999" s="81"/>
      <c r="C999" s="81"/>
      <c r="D999" s="26"/>
      <c r="E999" s="71"/>
      <c r="F999" s="27"/>
      <c r="G999" s="39">
        <f t="shared" si="54"/>
        <v>0</v>
      </c>
      <c r="H999" s="34"/>
      <c r="I999" s="94"/>
      <c r="J999" s="71"/>
      <c r="K999" s="9">
        <f t="shared" si="55"/>
        <v>0</v>
      </c>
      <c r="L999" s="33"/>
    </row>
    <row r="1000" spans="1:13" ht="25.5">
      <c r="A1000" s="81">
        <v>229</v>
      </c>
      <c r="B1000" s="26">
        <v>2014</v>
      </c>
      <c r="C1000" s="26">
        <v>2016</v>
      </c>
      <c r="D1000" s="134"/>
      <c r="E1000" s="27" t="s">
        <v>954</v>
      </c>
      <c r="F1000" s="27" t="s">
        <v>955</v>
      </c>
      <c r="G1000" s="39">
        <f t="shared" si="54"/>
        <v>2745000</v>
      </c>
      <c r="H1000" s="34">
        <v>18300000</v>
      </c>
      <c r="I1000" s="221">
        <f>I1001+I1002+I1003+I1004+I1005+I1006</f>
        <v>10500000</v>
      </c>
      <c r="J1000" s="27">
        <f>J1001+J1002+J1003+J1004+J1005+J1006</f>
        <v>5917353.75</v>
      </c>
      <c r="K1000" s="9">
        <f t="shared" si="55"/>
        <v>4582646.25</v>
      </c>
      <c r="L1000" s="37">
        <f>H1000-I1000</f>
        <v>7800000</v>
      </c>
    </row>
    <row r="1001" spans="1:13" ht="25.5">
      <c r="A1001" s="81"/>
      <c r="B1001" s="81"/>
      <c r="C1001" s="81"/>
      <c r="D1001" s="26" t="s">
        <v>956</v>
      </c>
      <c r="E1001" s="71" t="s">
        <v>176</v>
      </c>
      <c r="F1001" s="27"/>
      <c r="G1001" s="39">
        <f t="shared" si="54"/>
        <v>0</v>
      </c>
      <c r="H1001" s="34"/>
      <c r="I1001" s="82">
        <v>1000000</v>
      </c>
      <c r="J1001" s="71">
        <v>1000000</v>
      </c>
      <c r="K1001" s="9">
        <f t="shared" si="55"/>
        <v>0</v>
      </c>
      <c r="L1001" s="33"/>
    </row>
    <row r="1002" spans="1:13" ht="25.5">
      <c r="A1002" s="81"/>
      <c r="B1002" s="81"/>
      <c r="C1002" s="81"/>
      <c r="D1002" s="26" t="s">
        <v>957</v>
      </c>
      <c r="E1002" s="71" t="s">
        <v>177</v>
      </c>
      <c r="F1002" s="27"/>
      <c r="G1002" s="39">
        <f t="shared" si="54"/>
        <v>0</v>
      </c>
      <c r="H1002" s="34"/>
      <c r="I1002" s="82">
        <v>3500000</v>
      </c>
      <c r="J1002" s="71">
        <v>3500000</v>
      </c>
      <c r="K1002" s="9">
        <f t="shared" si="55"/>
        <v>0</v>
      </c>
      <c r="L1002" s="33"/>
    </row>
    <row r="1003" spans="1:13" ht="25.5">
      <c r="A1003" s="81"/>
      <c r="B1003" s="81"/>
      <c r="C1003" s="81"/>
      <c r="D1003" s="26" t="s">
        <v>958</v>
      </c>
      <c r="E1003" s="71" t="s">
        <v>178</v>
      </c>
      <c r="F1003" s="27"/>
      <c r="G1003" s="39">
        <f t="shared" si="54"/>
        <v>0</v>
      </c>
      <c r="H1003" s="34"/>
      <c r="I1003" s="82">
        <v>1000000</v>
      </c>
      <c r="J1003" s="71">
        <v>1000000</v>
      </c>
      <c r="K1003" s="9">
        <f t="shared" si="55"/>
        <v>0</v>
      </c>
      <c r="L1003" s="33"/>
    </row>
    <row r="1004" spans="1:13" s="155" customFormat="1" ht="25.5">
      <c r="A1004" s="81"/>
      <c r="B1004" s="81"/>
      <c r="C1004" s="81"/>
      <c r="D1004" s="26" t="s">
        <v>959</v>
      </c>
      <c r="E1004" s="71" t="s">
        <v>187</v>
      </c>
      <c r="F1004" s="27"/>
      <c r="G1004" s="39">
        <f t="shared" si="54"/>
        <v>0</v>
      </c>
      <c r="H1004" s="34"/>
      <c r="I1004" s="82">
        <v>2000000</v>
      </c>
      <c r="J1004" s="71">
        <v>317353.75</v>
      </c>
      <c r="K1004" s="9">
        <f t="shared" si="55"/>
        <v>1682646.25</v>
      </c>
      <c r="L1004" s="33"/>
      <c r="M1004" s="154"/>
    </row>
    <row r="1005" spans="1:13" ht="25.5">
      <c r="A1005" s="81"/>
      <c r="B1005" s="81"/>
      <c r="C1005" s="81"/>
      <c r="D1005" s="26" t="s">
        <v>1233</v>
      </c>
      <c r="E1005" s="71" t="s">
        <v>236</v>
      </c>
      <c r="F1005" s="27"/>
      <c r="G1005" s="39">
        <f t="shared" si="54"/>
        <v>0</v>
      </c>
      <c r="H1005" s="34"/>
      <c r="I1005" s="82">
        <v>1000000</v>
      </c>
      <c r="J1005" s="71">
        <v>100000</v>
      </c>
      <c r="K1005" s="9">
        <f t="shared" si="55"/>
        <v>900000</v>
      </c>
      <c r="L1005" s="33"/>
    </row>
    <row r="1006" spans="1:13" ht="25.5">
      <c r="A1006" s="81"/>
      <c r="B1006" s="81"/>
      <c r="C1006" s="81"/>
      <c r="D1006" s="26" t="s">
        <v>960</v>
      </c>
      <c r="E1006" s="71" t="s">
        <v>245</v>
      </c>
      <c r="F1006" s="27"/>
      <c r="G1006" s="39">
        <f t="shared" si="54"/>
        <v>0</v>
      </c>
      <c r="H1006" s="34"/>
      <c r="I1006" s="82">
        <v>2000000</v>
      </c>
      <c r="J1006" s="71">
        <v>0</v>
      </c>
      <c r="K1006" s="9">
        <f t="shared" si="55"/>
        <v>2000000</v>
      </c>
      <c r="L1006" s="33"/>
    </row>
    <row r="1007" spans="1:13" ht="12.75">
      <c r="A1007" s="81"/>
      <c r="B1007" s="81"/>
      <c r="C1007" s="81"/>
      <c r="D1007" s="26"/>
      <c r="E1007" s="71"/>
      <c r="F1007" s="27"/>
      <c r="G1007" s="39">
        <f t="shared" si="54"/>
        <v>0</v>
      </c>
      <c r="H1007" s="34"/>
      <c r="I1007" s="82"/>
      <c r="J1007" s="71"/>
      <c r="K1007" s="9">
        <f t="shared" si="55"/>
        <v>0</v>
      </c>
      <c r="L1007" s="33"/>
    </row>
    <row r="1008" spans="1:13" ht="25.5">
      <c r="A1008" s="81">
        <v>230</v>
      </c>
      <c r="B1008" s="26">
        <v>2014</v>
      </c>
      <c r="C1008" s="26">
        <v>2016</v>
      </c>
      <c r="D1008" s="134"/>
      <c r="E1008" s="134" t="s">
        <v>1176</v>
      </c>
      <c r="F1008" s="134" t="s">
        <v>961</v>
      </c>
      <c r="G1008" s="39">
        <f t="shared" si="54"/>
        <v>1064049.75</v>
      </c>
      <c r="H1008" s="37">
        <v>7093665</v>
      </c>
      <c r="I1008" s="221">
        <f>I1009+I1010+I1011+I1012+I1013</f>
        <v>6341406</v>
      </c>
      <c r="J1008" s="221">
        <f>J1009+J1010+J1011+J1012+J1013</f>
        <v>4098369.86</v>
      </c>
      <c r="K1008" s="9">
        <f t="shared" si="55"/>
        <v>2243036.14</v>
      </c>
      <c r="L1008" s="37">
        <f>H1008-I1008</f>
        <v>752259</v>
      </c>
    </row>
    <row r="1009" spans="1:12" ht="25.5">
      <c r="A1009" s="81"/>
      <c r="B1009" s="81"/>
      <c r="C1009" s="81"/>
      <c r="D1009" s="26" t="s">
        <v>962</v>
      </c>
      <c r="E1009" s="132" t="s">
        <v>176</v>
      </c>
      <c r="F1009" s="134"/>
      <c r="G1009" s="39">
        <f t="shared" si="54"/>
        <v>0</v>
      </c>
      <c r="H1009" s="37"/>
      <c r="I1009" s="82">
        <v>500000</v>
      </c>
      <c r="J1009" s="132">
        <v>500000</v>
      </c>
      <c r="K1009" s="9">
        <f t="shared" si="55"/>
        <v>0</v>
      </c>
      <c r="L1009" s="33"/>
    </row>
    <row r="1010" spans="1:12" ht="25.5">
      <c r="A1010" s="81"/>
      <c r="B1010" s="81"/>
      <c r="C1010" s="81"/>
      <c r="D1010" s="26" t="s">
        <v>963</v>
      </c>
      <c r="E1010" s="132" t="s">
        <v>177</v>
      </c>
      <c r="F1010" s="134"/>
      <c r="G1010" s="39">
        <f t="shared" si="54"/>
        <v>0</v>
      </c>
      <c r="H1010" s="37"/>
      <c r="I1010" s="82">
        <v>1000000</v>
      </c>
      <c r="J1010" s="132">
        <v>1000000</v>
      </c>
      <c r="K1010" s="9">
        <f t="shared" si="55"/>
        <v>0</v>
      </c>
      <c r="L1010" s="33"/>
    </row>
    <row r="1011" spans="1:12" ht="25.5">
      <c r="A1011" s="81"/>
      <c r="B1011" s="81"/>
      <c r="C1011" s="81"/>
      <c r="D1011" s="26" t="s">
        <v>964</v>
      </c>
      <c r="E1011" s="132" t="s">
        <v>178</v>
      </c>
      <c r="F1011" s="134"/>
      <c r="G1011" s="39">
        <f t="shared" si="54"/>
        <v>0</v>
      </c>
      <c r="H1011" s="37"/>
      <c r="I1011" s="82">
        <v>2000000</v>
      </c>
      <c r="J1011" s="132">
        <v>1996290</v>
      </c>
      <c r="K1011" s="9">
        <f t="shared" si="55"/>
        <v>3710</v>
      </c>
      <c r="L1011" s="33"/>
    </row>
    <row r="1012" spans="1:12" ht="25.5">
      <c r="A1012" s="81"/>
      <c r="B1012" s="81"/>
      <c r="C1012" s="81"/>
      <c r="D1012" s="26" t="s">
        <v>1232</v>
      </c>
      <c r="E1012" s="132" t="s">
        <v>187</v>
      </c>
      <c r="F1012" s="134"/>
      <c r="G1012" s="39">
        <f t="shared" si="54"/>
        <v>0</v>
      </c>
      <c r="H1012" s="37"/>
      <c r="I1012" s="82">
        <v>1500000</v>
      </c>
      <c r="J1012" s="132">
        <v>602079.86</v>
      </c>
      <c r="K1012" s="9">
        <f t="shared" si="55"/>
        <v>897920.14</v>
      </c>
      <c r="L1012" s="33"/>
    </row>
    <row r="1013" spans="1:12" ht="25.5">
      <c r="A1013" s="81"/>
      <c r="B1013" s="81"/>
      <c r="C1013" s="81"/>
      <c r="D1013" s="26" t="s">
        <v>965</v>
      </c>
      <c r="E1013" s="132" t="s">
        <v>236</v>
      </c>
      <c r="F1013" s="134"/>
      <c r="G1013" s="39">
        <f t="shared" si="54"/>
        <v>0</v>
      </c>
      <c r="H1013" s="37"/>
      <c r="I1013" s="82">
        <v>1341406</v>
      </c>
      <c r="J1013" s="132">
        <v>0</v>
      </c>
      <c r="K1013" s="9">
        <f t="shared" si="55"/>
        <v>1341406</v>
      </c>
      <c r="L1013" s="33"/>
    </row>
    <row r="1014" spans="1:12" ht="12.75">
      <c r="A1014" s="81"/>
      <c r="B1014" s="81"/>
      <c r="C1014" s="81"/>
      <c r="D1014" s="26"/>
      <c r="E1014" s="132"/>
      <c r="F1014" s="134"/>
      <c r="G1014" s="39">
        <f t="shared" si="54"/>
        <v>0</v>
      </c>
      <c r="H1014" s="37"/>
      <c r="I1014" s="82"/>
      <c r="J1014" s="132"/>
      <c r="K1014" s="9">
        <f t="shared" si="55"/>
        <v>0</v>
      </c>
      <c r="L1014" s="33"/>
    </row>
    <row r="1015" spans="1:12" ht="25.5">
      <c r="A1015" s="81">
        <v>231</v>
      </c>
      <c r="B1015" s="26">
        <v>2014</v>
      </c>
      <c r="C1015" s="26">
        <v>2016</v>
      </c>
      <c r="D1015" s="134"/>
      <c r="E1015" s="27" t="s">
        <v>966</v>
      </c>
      <c r="F1015" s="27" t="s">
        <v>967</v>
      </c>
      <c r="G1015" s="39">
        <f t="shared" si="54"/>
        <v>2289772.7999999998</v>
      </c>
      <c r="H1015" s="34">
        <v>15265152</v>
      </c>
      <c r="I1015" s="221">
        <f>I1016+I1017+I1018+I1019</f>
        <v>7200000</v>
      </c>
      <c r="J1015" s="221">
        <f>J1016+J1017+J1018+J1019</f>
        <v>3730980.2199999997</v>
      </c>
      <c r="K1015" s="9">
        <f t="shared" si="55"/>
        <v>3469019.7800000003</v>
      </c>
      <c r="L1015" s="37">
        <f>H1015-I1015</f>
        <v>8065152</v>
      </c>
    </row>
    <row r="1016" spans="1:12" ht="25.5">
      <c r="A1016" s="81"/>
      <c r="B1016" s="81"/>
      <c r="C1016" s="81"/>
      <c r="D1016" s="26" t="s">
        <v>968</v>
      </c>
      <c r="E1016" s="71" t="s">
        <v>176</v>
      </c>
      <c r="F1016" s="27"/>
      <c r="G1016" s="39">
        <f t="shared" si="54"/>
        <v>0</v>
      </c>
      <c r="H1016" s="34"/>
      <c r="I1016" s="82">
        <v>1200000</v>
      </c>
      <c r="J1016" s="71">
        <v>1141421.3999999999</v>
      </c>
      <c r="K1016" s="9">
        <f t="shared" si="55"/>
        <v>58578.600000000093</v>
      </c>
      <c r="L1016" s="33"/>
    </row>
    <row r="1017" spans="1:12" ht="25.5">
      <c r="A1017" s="81"/>
      <c r="B1017" s="81"/>
      <c r="C1017" s="81"/>
      <c r="D1017" s="26" t="s">
        <v>969</v>
      </c>
      <c r="E1017" s="71" t="s">
        <v>177</v>
      </c>
      <c r="F1017" s="27"/>
      <c r="G1017" s="39">
        <f t="shared" si="54"/>
        <v>0</v>
      </c>
      <c r="H1017" s="34"/>
      <c r="I1017" s="82">
        <v>2000000</v>
      </c>
      <c r="J1017" s="71">
        <v>1719558.82</v>
      </c>
      <c r="K1017" s="9">
        <f t="shared" si="55"/>
        <v>280441.17999999993</v>
      </c>
      <c r="L1017" s="33"/>
    </row>
    <row r="1018" spans="1:12" ht="38.25">
      <c r="A1018" s="81"/>
      <c r="B1018" s="81"/>
      <c r="C1018" s="81"/>
      <c r="D1018" s="26" t="s">
        <v>970</v>
      </c>
      <c r="E1018" s="71" t="s">
        <v>178</v>
      </c>
      <c r="F1018" s="27"/>
      <c r="G1018" s="39">
        <f t="shared" si="54"/>
        <v>0</v>
      </c>
      <c r="H1018" s="34"/>
      <c r="I1018" s="82">
        <v>2000000</v>
      </c>
      <c r="J1018" s="71">
        <v>870000</v>
      </c>
      <c r="K1018" s="9">
        <f t="shared" si="55"/>
        <v>1130000</v>
      </c>
      <c r="L1018" s="33"/>
    </row>
    <row r="1019" spans="1:12" ht="25.5">
      <c r="A1019" s="81"/>
      <c r="B1019" s="81"/>
      <c r="C1019" s="81"/>
      <c r="D1019" s="26" t="s">
        <v>971</v>
      </c>
      <c r="E1019" s="71" t="s">
        <v>187</v>
      </c>
      <c r="F1019" s="27"/>
      <c r="G1019" s="39">
        <f t="shared" si="54"/>
        <v>0</v>
      </c>
      <c r="H1019" s="34"/>
      <c r="I1019" s="82">
        <v>2000000</v>
      </c>
      <c r="J1019" s="71">
        <v>0</v>
      </c>
      <c r="K1019" s="9">
        <f t="shared" si="55"/>
        <v>2000000</v>
      </c>
      <c r="L1019" s="33"/>
    </row>
    <row r="1020" spans="1:12" ht="12.75">
      <c r="A1020" s="81"/>
      <c r="B1020" s="81"/>
      <c r="C1020" s="81"/>
      <c r="D1020" s="26"/>
      <c r="E1020" s="71"/>
      <c r="F1020" s="27"/>
      <c r="G1020" s="39">
        <f t="shared" ref="G1020:G1082" si="56">H1020*15/100</f>
        <v>0</v>
      </c>
      <c r="H1020" s="34"/>
      <c r="I1020" s="82"/>
      <c r="J1020" s="71"/>
      <c r="K1020" s="9">
        <f t="shared" si="55"/>
        <v>0</v>
      </c>
      <c r="L1020" s="33"/>
    </row>
    <row r="1021" spans="1:12" ht="25.5">
      <c r="A1021" s="81">
        <v>232</v>
      </c>
      <c r="B1021" s="26">
        <v>2015</v>
      </c>
      <c r="C1021" s="26">
        <v>2016</v>
      </c>
      <c r="D1021" s="134"/>
      <c r="E1021" s="27" t="s">
        <v>1177</v>
      </c>
      <c r="F1021" s="27" t="s">
        <v>972</v>
      </c>
      <c r="G1021" s="39">
        <f t="shared" si="56"/>
        <v>901896.3</v>
      </c>
      <c r="H1021" s="39">
        <v>6012642</v>
      </c>
      <c r="I1021" s="221">
        <f>I1022+I1023+I1024</f>
        <v>4500000</v>
      </c>
      <c r="J1021" s="27">
        <f>J1022+J1023+J1024</f>
        <v>0</v>
      </c>
      <c r="K1021" s="9">
        <f t="shared" si="55"/>
        <v>4500000</v>
      </c>
      <c r="L1021" s="37">
        <f>H1021-I1021</f>
        <v>1512642</v>
      </c>
    </row>
    <row r="1022" spans="1:12" ht="25.5">
      <c r="A1022" s="81"/>
      <c r="B1022" s="81"/>
      <c r="C1022" s="81"/>
      <c r="D1022" s="26" t="s">
        <v>973</v>
      </c>
      <c r="E1022" s="71" t="s">
        <v>176</v>
      </c>
      <c r="F1022" s="27"/>
      <c r="G1022" s="39">
        <f t="shared" si="56"/>
        <v>0</v>
      </c>
      <c r="H1022" s="39"/>
      <c r="I1022" s="94">
        <v>500000</v>
      </c>
      <c r="J1022" s="71">
        <v>0</v>
      </c>
      <c r="K1022" s="9">
        <f t="shared" si="55"/>
        <v>500000</v>
      </c>
      <c r="L1022" s="33"/>
    </row>
    <row r="1023" spans="1:12" ht="25.5">
      <c r="A1023" s="81"/>
      <c r="B1023" s="81"/>
      <c r="C1023" s="81"/>
      <c r="D1023" s="26" t="s">
        <v>1231</v>
      </c>
      <c r="E1023" s="71" t="s">
        <v>177</v>
      </c>
      <c r="F1023" s="27"/>
      <c r="G1023" s="39">
        <f t="shared" si="56"/>
        <v>0</v>
      </c>
      <c r="H1023" s="39"/>
      <c r="I1023" s="94">
        <v>2000000</v>
      </c>
      <c r="J1023" s="71">
        <v>0</v>
      </c>
      <c r="K1023" s="9">
        <f t="shared" si="55"/>
        <v>2000000</v>
      </c>
      <c r="L1023" s="33"/>
    </row>
    <row r="1024" spans="1:12" ht="25.5">
      <c r="A1024" s="81"/>
      <c r="B1024" s="81"/>
      <c r="C1024" s="81"/>
      <c r="D1024" s="26" t="s">
        <v>974</v>
      </c>
      <c r="E1024" s="71" t="s">
        <v>178</v>
      </c>
      <c r="F1024" s="27"/>
      <c r="G1024" s="39">
        <f t="shared" si="56"/>
        <v>0</v>
      </c>
      <c r="H1024" s="39"/>
      <c r="I1024" s="94">
        <v>2000000</v>
      </c>
      <c r="J1024" s="71">
        <v>0</v>
      </c>
      <c r="K1024" s="9">
        <f t="shared" si="55"/>
        <v>2000000</v>
      </c>
      <c r="L1024" s="33"/>
    </row>
    <row r="1025" spans="1:12" ht="12.75">
      <c r="A1025" s="81"/>
      <c r="B1025" s="81"/>
      <c r="C1025" s="81"/>
      <c r="D1025" s="26"/>
      <c r="E1025" s="71"/>
      <c r="F1025" s="27"/>
      <c r="G1025" s="39">
        <f t="shared" si="56"/>
        <v>0</v>
      </c>
      <c r="H1025" s="39"/>
      <c r="I1025" s="94"/>
      <c r="J1025" s="71"/>
      <c r="K1025" s="9">
        <f t="shared" si="55"/>
        <v>0</v>
      </c>
      <c r="L1025" s="33"/>
    </row>
    <row r="1026" spans="1:12" ht="25.5">
      <c r="A1026" s="81">
        <v>233</v>
      </c>
      <c r="B1026" s="26">
        <v>2015</v>
      </c>
      <c r="C1026" s="26">
        <v>2016</v>
      </c>
      <c r="D1026" s="148"/>
      <c r="E1026" s="27" t="s">
        <v>975</v>
      </c>
      <c r="F1026" s="27" t="s">
        <v>976</v>
      </c>
      <c r="G1026" s="39">
        <f t="shared" si="56"/>
        <v>1915958.7</v>
      </c>
      <c r="H1026" s="34">
        <v>12773058</v>
      </c>
      <c r="I1026" s="221">
        <f>I1027+I1028+I1029</f>
        <v>5000000</v>
      </c>
      <c r="J1026" s="71">
        <f>J1027+J1028+J1029</f>
        <v>2847058.8200000003</v>
      </c>
      <c r="K1026" s="9">
        <f t="shared" si="55"/>
        <v>2152941.1799999997</v>
      </c>
      <c r="L1026" s="37">
        <f>H1026-I1026</f>
        <v>7773058</v>
      </c>
    </row>
    <row r="1027" spans="1:12" ht="25.5">
      <c r="A1027" s="81"/>
      <c r="B1027" s="81"/>
      <c r="C1027" s="81"/>
      <c r="D1027" s="26" t="s">
        <v>977</v>
      </c>
      <c r="E1027" s="27" t="s">
        <v>176</v>
      </c>
      <c r="F1027" s="27"/>
      <c r="G1027" s="39">
        <f t="shared" si="56"/>
        <v>0</v>
      </c>
      <c r="H1027" s="34"/>
      <c r="I1027" s="82">
        <v>1000000</v>
      </c>
      <c r="J1027" s="71">
        <v>1000000</v>
      </c>
      <c r="K1027" s="9">
        <f t="shared" ref="K1027:K1090" si="57">I1027-J1027</f>
        <v>0</v>
      </c>
      <c r="L1027" s="33"/>
    </row>
    <row r="1028" spans="1:12" ht="25.5">
      <c r="A1028" s="81"/>
      <c r="B1028" s="81"/>
      <c r="C1028" s="81"/>
      <c r="D1028" s="26" t="s">
        <v>1230</v>
      </c>
      <c r="E1028" s="27" t="s">
        <v>177</v>
      </c>
      <c r="F1028" s="27"/>
      <c r="G1028" s="39">
        <f t="shared" si="56"/>
        <v>0</v>
      </c>
      <c r="H1028" s="34"/>
      <c r="I1028" s="82">
        <v>2000000</v>
      </c>
      <c r="J1028" s="71">
        <v>1647058.82</v>
      </c>
      <c r="K1028" s="9">
        <f t="shared" si="57"/>
        <v>352941.17999999993</v>
      </c>
      <c r="L1028" s="33"/>
    </row>
    <row r="1029" spans="1:12" ht="25.5">
      <c r="A1029" s="81"/>
      <c r="B1029" s="81"/>
      <c r="C1029" s="81"/>
      <c r="D1029" s="26" t="s">
        <v>978</v>
      </c>
      <c r="E1029" s="27" t="s">
        <v>178</v>
      </c>
      <c r="F1029" s="27"/>
      <c r="G1029" s="39">
        <f t="shared" si="56"/>
        <v>0</v>
      </c>
      <c r="H1029" s="34"/>
      <c r="I1029" s="82">
        <v>2000000</v>
      </c>
      <c r="J1029" s="71">
        <v>200000</v>
      </c>
      <c r="K1029" s="9">
        <f t="shared" si="57"/>
        <v>1800000</v>
      </c>
      <c r="L1029" s="33"/>
    </row>
    <row r="1030" spans="1:12" ht="12.75">
      <c r="A1030" s="81"/>
      <c r="B1030" s="81"/>
      <c r="C1030" s="81"/>
      <c r="D1030" s="26"/>
      <c r="E1030" s="27"/>
      <c r="F1030" s="27"/>
      <c r="G1030" s="39">
        <f t="shared" si="56"/>
        <v>0</v>
      </c>
      <c r="H1030" s="34"/>
      <c r="I1030" s="82"/>
      <c r="J1030" s="71"/>
      <c r="K1030" s="9">
        <f t="shared" si="57"/>
        <v>0</v>
      </c>
      <c r="L1030" s="33"/>
    </row>
    <row r="1031" spans="1:12" ht="38.25">
      <c r="A1031" s="81">
        <v>234</v>
      </c>
      <c r="B1031" s="26">
        <v>2014</v>
      </c>
      <c r="C1031" s="26">
        <v>2016</v>
      </c>
      <c r="D1031" s="134"/>
      <c r="E1031" s="27" t="s">
        <v>979</v>
      </c>
      <c r="F1031" s="27" t="s">
        <v>980</v>
      </c>
      <c r="G1031" s="39">
        <f t="shared" si="56"/>
        <v>1861452.75</v>
      </c>
      <c r="H1031" s="34">
        <v>12409685</v>
      </c>
      <c r="I1031" s="221">
        <f>I1032+I1033+I1034+I1035+I1036</f>
        <v>8000000</v>
      </c>
      <c r="J1031" s="27">
        <f>J1032+J1033+J1034+J1035+J1036</f>
        <v>7919850.4699999997</v>
      </c>
      <c r="K1031" s="9">
        <f t="shared" si="57"/>
        <v>80149.530000000261</v>
      </c>
      <c r="L1031" s="37">
        <f>H1031-I1031</f>
        <v>4409685</v>
      </c>
    </row>
    <row r="1032" spans="1:12" ht="25.5">
      <c r="A1032" s="81"/>
      <c r="B1032" s="81"/>
      <c r="C1032" s="81"/>
      <c r="D1032" s="26" t="s">
        <v>981</v>
      </c>
      <c r="E1032" s="71" t="s">
        <v>176</v>
      </c>
      <c r="F1032" s="27"/>
      <c r="G1032" s="39">
        <f t="shared" si="56"/>
        <v>0</v>
      </c>
      <c r="H1032" s="34"/>
      <c r="I1032" s="82">
        <v>1000000</v>
      </c>
      <c r="J1032" s="71">
        <v>999975.29</v>
      </c>
      <c r="K1032" s="9">
        <f t="shared" si="57"/>
        <v>24.709999999962747</v>
      </c>
      <c r="L1032" s="33"/>
    </row>
    <row r="1033" spans="1:12" ht="25.5">
      <c r="A1033" s="81"/>
      <c r="B1033" s="81"/>
      <c r="C1033" s="81"/>
      <c r="D1033" s="26" t="s">
        <v>982</v>
      </c>
      <c r="E1033" s="71" t="s">
        <v>177</v>
      </c>
      <c r="F1033" s="27"/>
      <c r="G1033" s="39">
        <f t="shared" si="56"/>
        <v>0</v>
      </c>
      <c r="H1033" s="34"/>
      <c r="I1033" s="82">
        <v>2000000</v>
      </c>
      <c r="J1033" s="71">
        <v>2000000</v>
      </c>
      <c r="K1033" s="9">
        <f t="shared" si="57"/>
        <v>0</v>
      </c>
      <c r="L1033" s="33"/>
    </row>
    <row r="1034" spans="1:12" ht="25.5">
      <c r="A1034" s="81"/>
      <c r="B1034" s="81"/>
      <c r="C1034" s="81"/>
      <c r="D1034" s="26" t="s">
        <v>983</v>
      </c>
      <c r="E1034" s="71" t="s">
        <v>178</v>
      </c>
      <c r="F1034" s="27"/>
      <c r="G1034" s="39">
        <f t="shared" si="56"/>
        <v>0</v>
      </c>
      <c r="H1034" s="34"/>
      <c r="I1034" s="82">
        <v>2000000</v>
      </c>
      <c r="J1034" s="71">
        <v>2000000</v>
      </c>
      <c r="K1034" s="9">
        <f t="shared" si="57"/>
        <v>0</v>
      </c>
      <c r="L1034" s="33"/>
    </row>
    <row r="1035" spans="1:12" ht="25.5">
      <c r="A1035" s="81"/>
      <c r="B1035" s="81"/>
      <c r="C1035" s="81"/>
      <c r="D1035" s="26" t="s">
        <v>1229</v>
      </c>
      <c r="E1035" s="71" t="s">
        <v>187</v>
      </c>
      <c r="F1035" s="27"/>
      <c r="G1035" s="39">
        <f t="shared" si="56"/>
        <v>0</v>
      </c>
      <c r="H1035" s="34"/>
      <c r="I1035" s="82">
        <v>2000000</v>
      </c>
      <c r="J1035" s="71">
        <v>2000000</v>
      </c>
      <c r="K1035" s="9">
        <f t="shared" si="57"/>
        <v>0</v>
      </c>
      <c r="L1035" s="33"/>
    </row>
    <row r="1036" spans="1:12" ht="25.5">
      <c r="A1036" s="81"/>
      <c r="B1036" s="81"/>
      <c r="C1036" s="81"/>
      <c r="D1036" s="26" t="s">
        <v>984</v>
      </c>
      <c r="E1036" s="71" t="s">
        <v>236</v>
      </c>
      <c r="F1036" s="27"/>
      <c r="G1036" s="39">
        <f t="shared" si="56"/>
        <v>0</v>
      </c>
      <c r="H1036" s="34"/>
      <c r="I1036" s="82">
        <v>1000000</v>
      </c>
      <c r="J1036" s="71">
        <v>919875.18</v>
      </c>
      <c r="K1036" s="9">
        <f t="shared" si="57"/>
        <v>80124.819999999949</v>
      </c>
      <c r="L1036" s="33"/>
    </row>
    <row r="1037" spans="1:12" ht="12.75">
      <c r="A1037" s="81"/>
      <c r="B1037" s="81"/>
      <c r="C1037" s="81"/>
      <c r="D1037" s="26"/>
      <c r="E1037" s="71"/>
      <c r="F1037" s="27"/>
      <c r="G1037" s="39">
        <f t="shared" si="56"/>
        <v>0</v>
      </c>
      <c r="H1037" s="34"/>
      <c r="I1037" s="82"/>
      <c r="J1037" s="71"/>
      <c r="K1037" s="9">
        <f t="shared" si="57"/>
        <v>0</v>
      </c>
      <c r="L1037" s="33"/>
    </row>
    <row r="1038" spans="1:12" ht="25.5">
      <c r="A1038" s="81">
        <v>235</v>
      </c>
      <c r="B1038" s="26">
        <v>2014</v>
      </c>
      <c r="C1038" s="26">
        <v>2016</v>
      </c>
      <c r="D1038" s="134"/>
      <c r="E1038" s="134" t="s">
        <v>985</v>
      </c>
      <c r="F1038" s="134" t="s">
        <v>986</v>
      </c>
      <c r="G1038" s="39">
        <f t="shared" si="56"/>
        <v>1487733.3</v>
      </c>
      <c r="H1038" s="37">
        <v>9918222</v>
      </c>
      <c r="I1038" s="221">
        <f>I1039+I1040+I1041+I1042</f>
        <v>4000000</v>
      </c>
      <c r="J1038" s="221">
        <f t="shared" ref="J1038" si="58">J1039+J1040+J1041+J1042</f>
        <v>1738370.76</v>
      </c>
      <c r="K1038" s="9">
        <f t="shared" si="57"/>
        <v>2261629.2400000002</v>
      </c>
      <c r="L1038" s="37">
        <f>H1038-I1038</f>
        <v>5918222</v>
      </c>
    </row>
    <row r="1039" spans="1:12" ht="25.5">
      <c r="A1039" s="81"/>
      <c r="B1039" s="81"/>
      <c r="C1039" s="81"/>
      <c r="D1039" s="26" t="s">
        <v>987</v>
      </c>
      <c r="E1039" s="132" t="s">
        <v>176</v>
      </c>
      <c r="F1039" s="134"/>
      <c r="G1039" s="39">
        <f t="shared" si="56"/>
        <v>0</v>
      </c>
      <c r="H1039" s="37"/>
      <c r="I1039" s="94">
        <v>1000000</v>
      </c>
      <c r="J1039" s="132">
        <v>988370.76</v>
      </c>
      <c r="K1039" s="9">
        <f t="shared" si="57"/>
        <v>11629.239999999991</v>
      </c>
      <c r="L1039" s="33"/>
    </row>
    <row r="1040" spans="1:12" ht="25.5">
      <c r="A1040" s="81"/>
      <c r="B1040" s="81"/>
      <c r="C1040" s="81"/>
      <c r="D1040" s="26" t="s">
        <v>988</v>
      </c>
      <c r="E1040" s="132" t="s">
        <v>177</v>
      </c>
      <c r="F1040" s="134"/>
      <c r="G1040" s="39">
        <f t="shared" si="56"/>
        <v>0</v>
      </c>
      <c r="H1040" s="37"/>
      <c r="I1040" s="94">
        <v>500000</v>
      </c>
      <c r="J1040" s="132">
        <v>500000</v>
      </c>
      <c r="K1040" s="9">
        <f t="shared" si="57"/>
        <v>0</v>
      </c>
      <c r="L1040" s="33"/>
    </row>
    <row r="1041" spans="1:12" ht="25.5">
      <c r="A1041" s="81"/>
      <c r="B1041" s="81"/>
      <c r="C1041" s="81"/>
      <c r="D1041" s="26" t="s">
        <v>989</v>
      </c>
      <c r="E1041" s="132" t="s">
        <v>178</v>
      </c>
      <c r="F1041" s="134"/>
      <c r="G1041" s="39">
        <f t="shared" si="56"/>
        <v>0</v>
      </c>
      <c r="H1041" s="37"/>
      <c r="I1041" s="94">
        <v>1000000</v>
      </c>
      <c r="J1041" s="132">
        <v>100000</v>
      </c>
      <c r="K1041" s="9">
        <f t="shared" si="57"/>
        <v>900000</v>
      </c>
      <c r="L1041" s="33"/>
    </row>
    <row r="1042" spans="1:12" ht="25.5">
      <c r="A1042" s="81"/>
      <c r="B1042" s="81"/>
      <c r="C1042" s="81"/>
      <c r="D1042" s="26" t="s">
        <v>1228</v>
      </c>
      <c r="E1042" s="132" t="s">
        <v>187</v>
      </c>
      <c r="F1042" s="134"/>
      <c r="G1042" s="39">
        <f t="shared" si="56"/>
        <v>0</v>
      </c>
      <c r="H1042" s="37"/>
      <c r="I1042" s="94">
        <v>1500000</v>
      </c>
      <c r="J1042" s="132">
        <v>150000</v>
      </c>
      <c r="K1042" s="9">
        <f t="shared" si="57"/>
        <v>1350000</v>
      </c>
      <c r="L1042" s="33"/>
    </row>
    <row r="1043" spans="1:12" ht="12.75">
      <c r="A1043" s="81"/>
      <c r="B1043" s="81"/>
      <c r="C1043" s="81"/>
      <c r="D1043" s="26"/>
      <c r="E1043" s="132"/>
      <c r="F1043" s="134"/>
      <c r="G1043" s="39">
        <f t="shared" si="56"/>
        <v>0</v>
      </c>
      <c r="H1043" s="37"/>
      <c r="I1043" s="94"/>
      <c r="J1043" s="132"/>
      <c r="K1043" s="9">
        <f t="shared" si="57"/>
        <v>0</v>
      </c>
      <c r="L1043" s="33"/>
    </row>
    <row r="1044" spans="1:12" ht="25.5">
      <c r="A1044" s="81">
        <v>236</v>
      </c>
      <c r="B1044" s="26">
        <v>2015</v>
      </c>
      <c r="C1044" s="26">
        <v>2016</v>
      </c>
      <c r="D1044" s="134"/>
      <c r="E1044" s="134" t="s">
        <v>1178</v>
      </c>
      <c r="F1044" s="134" t="s">
        <v>990</v>
      </c>
      <c r="G1044" s="39">
        <f t="shared" si="56"/>
        <v>1062933</v>
      </c>
      <c r="H1044" s="39">
        <v>7086220</v>
      </c>
      <c r="I1044" s="221">
        <f>I1045+I1046+I1047</f>
        <v>3500000</v>
      </c>
      <c r="J1044" s="221">
        <f>J1045+J1046+J1047</f>
        <v>1576958</v>
      </c>
      <c r="K1044" s="9">
        <f t="shared" si="57"/>
        <v>1923042</v>
      </c>
      <c r="L1044" s="37">
        <f>H1044-I1044</f>
        <v>3586220</v>
      </c>
    </row>
    <row r="1045" spans="1:12" ht="25.5">
      <c r="A1045" s="81"/>
      <c r="B1045" s="81"/>
      <c r="C1045" s="81"/>
      <c r="D1045" s="26" t="s">
        <v>991</v>
      </c>
      <c r="E1045" s="134" t="s">
        <v>176</v>
      </c>
      <c r="F1045" s="134"/>
      <c r="G1045" s="39">
        <f t="shared" si="56"/>
        <v>0</v>
      </c>
      <c r="H1045" s="39"/>
      <c r="I1045" s="82">
        <v>500000</v>
      </c>
      <c r="J1045" s="132">
        <v>499999.6</v>
      </c>
      <c r="K1045" s="9">
        <f t="shared" si="57"/>
        <v>0.40000000002328306</v>
      </c>
      <c r="L1045" s="33"/>
    </row>
    <row r="1046" spans="1:12" ht="25.5">
      <c r="A1046" s="81"/>
      <c r="B1046" s="81"/>
      <c r="C1046" s="81"/>
      <c r="D1046" s="26" t="s">
        <v>1288</v>
      </c>
      <c r="E1046" s="134" t="s">
        <v>177</v>
      </c>
      <c r="F1046" s="134"/>
      <c r="G1046" s="39">
        <f t="shared" si="56"/>
        <v>0</v>
      </c>
      <c r="H1046" s="39"/>
      <c r="I1046" s="82">
        <v>2000000</v>
      </c>
      <c r="J1046" s="132">
        <v>976958.4</v>
      </c>
      <c r="K1046" s="9">
        <f t="shared" si="57"/>
        <v>1023041.6</v>
      </c>
      <c r="L1046" s="33"/>
    </row>
    <row r="1047" spans="1:12" ht="25.5">
      <c r="A1047" s="81"/>
      <c r="B1047" s="81"/>
      <c r="C1047" s="81"/>
      <c r="D1047" s="26" t="s">
        <v>992</v>
      </c>
      <c r="E1047" s="134" t="s">
        <v>178</v>
      </c>
      <c r="F1047" s="134"/>
      <c r="G1047" s="39">
        <f t="shared" si="56"/>
        <v>0</v>
      </c>
      <c r="H1047" s="39"/>
      <c r="I1047" s="82">
        <v>1000000</v>
      </c>
      <c r="J1047" s="132">
        <v>100000</v>
      </c>
      <c r="K1047" s="9">
        <f t="shared" si="57"/>
        <v>900000</v>
      </c>
      <c r="L1047" s="33"/>
    </row>
    <row r="1048" spans="1:12" ht="12.75">
      <c r="A1048" s="81"/>
      <c r="B1048" s="81"/>
      <c r="C1048" s="81"/>
      <c r="D1048" s="26"/>
      <c r="E1048" s="134"/>
      <c r="F1048" s="134"/>
      <c r="G1048" s="39">
        <f t="shared" si="56"/>
        <v>0</v>
      </c>
      <c r="H1048" s="39"/>
      <c r="I1048" s="82"/>
      <c r="J1048" s="132"/>
      <c r="K1048" s="9">
        <f t="shared" si="57"/>
        <v>0</v>
      </c>
      <c r="L1048" s="33"/>
    </row>
    <row r="1049" spans="1:12" ht="25.5">
      <c r="A1049" s="81">
        <v>237</v>
      </c>
      <c r="B1049" s="81">
        <v>2013</v>
      </c>
      <c r="C1049" s="81">
        <v>2016</v>
      </c>
      <c r="D1049" s="134"/>
      <c r="E1049" s="134" t="s">
        <v>993</v>
      </c>
      <c r="F1049" s="134" t="s">
        <v>994</v>
      </c>
      <c r="G1049" s="39">
        <f t="shared" si="56"/>
        <v>955594.8</v>
      </c>
      <c r="H1049" s="39">
        <v>6370632</v>
      </c>
      <c r="I1049" s="221">
        <f>I1050+I1051+I1052+I1053+I1054+I1055</f>
        <v>6136360</v>
      </c>
      <c r="J1049" s="221">
        <f t="shared" ref="J1049:L1049" si="59">J1050+J1051+J1052+J1053+J1054+J1055</f>
        <v>4138630.52</v>
      </c>
      <c r="K1049" s="9">
        <f t="shared" si="57"/>
        <v>1997729.48</v>
      </c>
      <c r="L1049" s="221">
        <f t="shared" si="59"/>
        <v>0</v>
      </c>
    </row>
    <row r="1050" spans="1:12" ht="25.5">
      <c r="A1050" s="81"/>
      <c r="B1050" s="81"/>
      <c r="C1050" s="81"/>
      <c r="D1050" s="26" t="s">
        <v>995</v>
      </c>
      <c r="E1050" s="132" t="s">
        <v>176</v>
      </c>
      <c r="F1050" s="134"/>
      <c r="G1050" s="39">
        <f t="shared" si="56"/>
        <v>0</v>
      </c>
      <c r="H1050" s="39"/>
      <c r="I1050" s="84">
        <v>500000</v>
      </c>
      <c r="J1050" s="132">
        <v>499999.94</v>
      </c>
      <c r="K1050" s="9">
        <f t="shared" si="57"/>
        <v>5.9999999997671694E-2</v>
      </c>
      <c r="L1050" s="33"/>
    </row>
    <row r="1051" spans="1:12" ht="25.5">
      <c r="A1051" s="81"/>
      <c r="B1051" s="81"/>
      <c r="C1051" s="81"/>
      <c r="D1051" s="26" t="s">
        <v>996</v>
      </c>
      <c r="E1051" s="132" t="s">
        <v>177</v>
      </c>
      <c r="F1051" s="134"/>
      <c r="G1051" s="39">
        <f t="shared" si="56"/>
        <v>0</v>
      </c>
      <c r="H1051" s="39"/>
      <c r="I1051" s="84">
        <v>1000000</v>
      </c>
      <c r="J1051" s="132">
        <v>999998.01</v>
      </c>
      <c r="K1051" s="9">
        <f t="shared" si="57"/>
        <v>1.9899999999906868</v>
      </c>
      <c r="L1051" s="33"/>
    </row>
    <row r="1052" spans="1:12" ht="25.5">
      <c r="A1052" s="81"/>
      <c r="B1052" s="81"/>
      <c r="C1052" s="81"/>
      <c r="D1052" s="26" t="s">
        <v>997</v>
      </c>
      <c r="E1052" s="132" t="s">
        <v>178</v>
      </c>
      <c r="F1052" s="134"/>
      <c r="G1052" s="39">
        <f t="shared" si="56"/>
        <v>0</v>
      </c>
      <c r="H1052" s="39"/>
      <c r="I1052" s="84">
        <v>1000000</v>
      </c>
      <c r="J1052" s="132">
        <v>1000000</v>
      </c>
      <c r="K1052" s="9">
        <f t="shared" si="57"/>
        <v>0</v>
      </c>
      <c r="L1052" s="33"/>
    </row>
    <row r="1053" spans="1:12" ht="25.5">
      <c r="A1053" s="81"/>
      <c r="B1053" s="81"/>
      <c r="C1053" s="81"/>
      <c r="D1053" s="26" t="s">
        <v>998</v>
      </c>
      <c r="E1053" s="132" t="s">
        <v>187</v>
      </c>
      <c r="F1053" s="134"/>
      <c r="G1053" s="39">
        <f t="shared" si="56"/>
        <v>0</v>
      </c>
      <c r="H1053" s="39"/>
      <c r="I1053" s="84">
        <v>1000000</v>
      </c>
      <c r="J1053" s="132">
        <v>1000000</v>
      </c>
      <c r="K1053" s="9">
        <f t="shared" si="57"/>
        <v>0</v>
      </c>
      <c r="L1053" s="33"/>
    </row>
    <row r="1054" spans="1:12" ht="25.5">
      <c r="A1054" s="81"/>
      <c r="B1054" s="81"/>
      <c r="C1054" s="81"/>
      <c r="D1054" s="26" t="s">
        <v>999</v>
      </c>
      <c r="E1054" s="132" t="s">
        <v>236</v>
      </c>
      <c r="F1054" s="134"/>
      <c r="G1054" s="39">
        <f t="shared" si="56"/>
        <v>0</v>
      </c>
      <c r="H1054" s="39"/>
      <c r="I1054" s="84">
        <v>1000000</v>
      </c>
      <c r="J1054" s="132">
        <v>311360.57</v>
      </c>
      <c r="K1054" s="9">
        <f t="shared" si="57"/>
        <v>688639.42999999993</v>
      </c>
      <c r="L1054" s="33"/>
    </row>
    <row r="1055" spans="1:12" ht="25.5">
      <c r="A1055" s="81"/>
      <c r="B1055" s="81"/>
      <c r="C1055" s="81"/>
      <c r="D1055" s="26" t="s">
        <v>1220</v>
      </c>
      <c r="E1055" s="132" t="s">
        <v>245</v>
      </c>
      <c r="F1055" s="134"/>
      <c r="G1055" s="39">
        <f t="shared" si="56"/>
        <v>0</v>
      </c>
      <c r="H1055" s="39"/>
      <c r="I1055" s="84">
        <v>1636360</v>
      </c>
      <c r="J1055" s="132">
        <v>327272</v>
      </c>
      <c r="K1055" s="9">
        <f t="shared" si="57"/>
        <v>1309088</v>
      </c>
      <c r="L1055" s="33"/>
    </row>
    <row r="1056" spans="1:12" ht="12.75">
      <c r="A1056" s="81"/>
      <c r="B1056" s="81"/>
      <c r="C1056" s="81"/>
      <c r="D1056" s="26"/>
      <c r="E1056" s="132"/>
      <c r="F1056" s="134"/>
      <c r="G1056" s="39">
        <f t="shared" si="56"/>
        <v>0</v>
      </c>
      <c r="H1056" s="39"/>
      <c r="I1056" s="84"/>
      <c r="J1056" s="132"/>
      <c r="K1056" s="9">
        <f t="shared" si="57"/>
        <v>0</v>
      </c>
      <c r="L1056" s="33"/>
    </row>
    <row r="1057" spans="1:13" ht="25.5">
      <c r="A1057" s="81">
        <v>238</v>
      </c>
      <c r="B1057" s="81">
        <v>2015</v>
      </c>
      <c r="C1057" s="81">
        <v>2016</v>
      </c>
      <c r="D1057" s="134"/>
      <c r="E1057" s="27" t="s">
        <v>1179</v>
      </c>
      <c r="F1057" s="27" t="s">
        <v>1000</v>
      </c>
      <c r="G1057" s="39">
        <f t="shared" si="56"/>
        <v>900578.1</v>
      </c>
      <c r="H1057" s="34">
        <v>6003854</v>
      </c>
      <c r="I1057" s="221">
        <f>I1058+I1059+I1060</f>
        <v>5175969</v>
      </c>
      <c r="J1057" s="27">
        <f>J1058+J1059+J1060</f>
        <v>4898816.0999999996</v>
      </c>
      <c r="K1057" s="9">
        <f t="shared" si="57"/>
        <v>277152.90000000037</v>
      </c>
      <c r="L1057" s="37">
        <f>H1057-I1057</f>
        <v>827885</v>
      </c>
    </row>
    <row r="1058" spans="1:13" ht="25.5">
      <c r="A1058" s="81"/>
      <c r="B1058" s="81"/>
      <c r="C1058" s="81"/>
      <c r="D1058" s="26" t="s">
        <v>1001</v>
      </c>
      <c r="E1058" s="71" t="s">
        <v>176</v>
      </c>
      <c r="F1058" s="27"/>
      <c r="G1058" s="39">
        <f t="shared" si="56"/>
        <v>0</v>
      </c>
      <c r="H1058" s="34"/>
      <c r="I1058" s="94">
        <v>1000000</v>
      </c>
      <c r="J1058" s="71">
        <v>1000000</v>
      </c>
      <c r="K1058" s="9">
        <f t="shared" si="57"/>
        <v>0</v>
      </c>
      <c r="L1058" s="33"/>
    </row>
    <row r="1059" spans="1:13" ht="25.5">
      <c r="A1059" s="81"/>
      <c r="B1059" s="81"/>
      <c r="C1059" s="81"/>
      <c r="D1059" s="26" t="s">
        <v>1227</v>
      </c>
      <c r="E1059" s="71" t="s">
        <v>177</v>
      </c>
      <c r="F1059" s="27"/>
      <c r="G1059" s="39">
        <f t="shared" si="56"/>
        <v>0</v>
      </c>
      <c r="H1059" s="34"/>
      <c r="I1059" s="94">
        <v>2000000</v>
      </c>
      <c r="J1059" s="71">
        <v>2000000</v>
      </c>
      <c r="K1059" s="9">
        <f t="shared" si="57"/>
        <v>0</v>
      </c>
      <c r="L1059" s="33"/>
    </row>
    <row r="1060" spans="1:13" ht="25.5">
      <c r="A1060" s="81"/>
      <c r="B1060" s="81"/>
      <c r="C1060" s="81"/>
      <c r="D1060" s="26" t="s">
        <v>1002</v>
      </c>
      <c r="E1060" s="71" t="s">
        <v>178</v>
      </c>
      <c r="F1060" s="27"/>
      <c r="G1060" s="39">
        <f t="shared" si="56"/>
        <v>0</v>
      </c>
      <c r="H1060" s="34"/>
      <c r="I1060" s="94">
        <v>2175969</v>
      </c>
      <c r="J1060" s="71">
        <v>1898816.1</v>
      </c>
      <c r="K1060" s="9">
        <f t="shared" si="57"/>
        <v>277152.89999999991</v>
      </c>
      <c r="L1060" s="33"/>
    </row>
    <row r="1061" spans="1:13" ht="12.75">
      <c r="A1061" s="81"/>
      <c r="B1061" s="81"/>
      <c r="C1061" s="81"/>
      <c r="D1061" s="26"/>
      <c r="E1061" s="71"/>
      <c r="F1061" s="27"/>
      <c r="G1061" s="39">
        <f t="shared" si="56"/>
        <v>0</v>
      </c>
      <c r="H1061" s="34"/>
      <c r="I1061" s="94"/>
      <c r="J1061" s="71"/>
      <c r="K1061" s="9">
        <f t="shared" si="57"/>
        <v>0</v>
      </c>
      <c r="L1061" s="33"/>
    </row>
    <row r="1062" spans="1:13" ht="25.5">
      <c r="A1062" s="81">
        <v>239</v>
      </c>
      <c r="B1062" s="81">
        <v>2013</v>
      </c>
      <c r="C1062" s="81">
        <v>2016</v>
      </c>
      <c r="D1062" s="134"/>
      <c r="E1062" s="27" t="s">
        <v>1003</v>
      </c>
      <c r="F1062" s="27" t="s">
        <v>1004</v>
      </c>
      <c r="G1062" s="39">
        <f t="shared" si="56"/>
        <v>974069.85</v>
      </c>
      <c r="H1062" s="39">
        <v>6493799</v>
      </c>
      <c r="I1062" s="221">
        <f>I1063+I1064+I1065</f>
        <v>5110300</v>
      </c>
      <c r="J1062" s="27">
        <f>J1063+J1064+J1065</f>
        <v>2409492.6</v>
      </c>
      <c r="K1062" s="9">
        <f t="shared" si="57"/>
        <v>2700807.4</v>
      </c>
      <c r="L1062" s="37">
        <f>H1062-I1062</f>
        <v>1383499</v>
      </c>
    </row>
    <row r="1063" spans="1:13" ht="25.5">
      <c r="A1063" s="81"/>
      <c r="B1063" s="81"/>
      <c r="C1063" s="81"/>
      <c r="D1063" s="26" t="s">
        <v>1005</v>
      </c>
      <c r="E1063" s="71" t="s">
        <v>176</v>
      </c>
      <c r="F1063" s="27"/>
      <c r="G1063" s="39">
        <f t="shared" si="56"/>
        <v>0</v>
      </c>
      <c r="H1063" s="39"/>
      <c r="I1063" s="84">
        <v>1000000</v>
      </c>
      <c r="J1063" s="71">
        <v>1000000</v>
      </c>
      <c r="K1063" s="9">
        <f t="shared" si="57"/>
        <v>0</v>
      </c>
      <c r="L1063" s="33"/>
    </row>
    <row r="1064" spans="1:13" ht="25.5">
      <c r="A1064" s="81"/>
      <c r="B1064" s="81"/>
      <c r="C1064" s="81"/>
      <c r="D1064" s="26" t="s">
        <v>1006</v>
      </c>
      <c r="E1064" s="71" t="s">
        <v>177</v>
      </c>
      <c r="F1064" s="27"/>
      <c r="G1064" s="39">
        <f t="shared" si="56"/>
        <v>0</v>
      </c>
      <c r="H1064" s="39"/>
      <c r="I1064" s="84">
        <v>3000000</v>
      </c>
      <c r="J1064" s="71">
        <v>1409492.6</v>
      </c>
      <c r="K1064" s="9">
        <f t="shared" si="57"/>
        <v>1590507.4</v>
      </c>
      <c r="L1064" s="33"/>
    </row>
    <row r="1065" spans="1:13" ht="25.5">
      <c r="A1065" s="81"/>
      <c r="B1065" s="81"/>
      <c r="C1065" s="81"/>
      <c r="D1065" s="26" t="s">
        <v>1217</v>
      </c>
      <c r="E1065" s="71" t="s">
        <v>178</v>
      </c>
      <c r="F1065" s="27"/>
      <c r="G1065" s="39">
        <f t="shared" si="56"/>
        <v>0</v>
      </c>
      <c r="H1065" s="39"/>
      <c r="I1065" s="84">
        <v>1110300</v>
      </c>
      <c r="J1065" s="71">
        <v>0</v>
      </c>
      <c r="K1065" s="9">
        <f t="shared" si="57"/>
        <v>1110300</v>
      </c>
      <c r="L1065" s="33"/>
    </row>
    <row r="1066" spans="1:13" ht="12.75">
      <c r="A1066" s="81"/>
      <c r="B1066" s="81"/>
      <c r="C1066" s="81"/>
      <c r="D1066" s="26"/>
      <c r="E1066" s="71"/>
      <c r="F1066" s="27"/>
      <c r="G1066" s="39">
        <f t="shared" si="56"/>
        <v>0</v>
      </c>
      <c r="H1066" s="39"/>
      <c r="I1066" s="84"/>
      <c r="J1066" s="71"/>
      <c r="K1066" s="9">
        <f t="shared" si="57"/>
        <v>0</v>
      </c>
      <c r="L1066" s="33"/>
    </row>
    <row r="1067" spans="1:13" ht="38.25">
      <c r="A1067" s="81">
        <v>240</v>
      </c>
      <c r="B1067" s="81">
        <v>2014</v>
      </c>
      <c r="C1067" s="81">
        <v>2016</v>
      </c>
      <c r="D1067" s="134"/>
      <c r="E1067" s="134" t="s">
        <v>1007</v>
      </c>
      <c r="F1067" s="134" t="s">
        <v>1008</v>
      </c>
      <c r="G1067" s="39">
        <f t="shared" si="56"/>
        <v>1056837.8999999999</v>
      </c>
      <c r="H1067" s="39">
        <v>7045586</v>
      </c>
      <c r="I1067" s="221">
        <f>I1068+I1069+I1070</f>
        <v>4000000</v>
      </c>
      <c r="J1067" s="134">
        <f>J1068+J1069+J1070</f>
        <v>3495950.51</v>
      </c>
      <c r="K1067" s="9">
        <f t="shared" si="57"/>
        <v>504049.49000000022</v>
      </c>
      <c r="L1067" s="37">
        <f>H1067-I1067</f>
        <v>3045586</v>
      </c>
    </row>
    <row r="1068" spans="1:13" ht="25.5">
      <c r="A1068" s="81"/>
      <c r="B1068" s="81"/>
      <c r="C1068" s="81"/>
      <c r="D1068" s="26" t="s">
        <v>1009</v>
      </c>
      <c r="E1068" s="134" t="s">
        <v>176</v>
      </c>
      <c r="F1068" s="134"/>
      <c r="G1068" s="39">
        <f t="shared" si="56"/>
        <v>0</v>
      </c>
      <c r="H1068" s="39"/>
      <c r="I1068" s="82">
        <v>1000000</v>
      </c>
      <c r="J1068" s="132">
        <v>1000000</v>
      </c>
      <c r="K1068" s="9">
        <f t="shared" si="57"/>
        <v>0</v>
      </c>
      <c r="L1068" s="33"/>
    </row>
    <row r="1069" spans="1:13" ht="25.5">
      <c r="A1069" s="81"/>
      <c r="B1069" s="81"/>
      <c r="C1069" s="81"/>
      <c r="D1069" s="26" t="s">
        <v>1010</v>
      </c>
      <c r="E1069" s="134" t="s">
        <v>177</v>
      </c>
      <c r="F1069" s="134"/>
      <c r="G1069" s="39">
        <f t="shared" si="56"/>
        <v>0</v>
      </c>
      <c r="H1069" s="39"/>
      <c r="I1069" s="82">
        <v>1000000</v>
      </c>
      <c r="J1069" s="132">
        <v>1000000.97</v>
      </c>
      <c r="K1069" s="9">
        <f t="shared" si="57"/>
        <v>-0.96999999997206032</v>
      </c>
      <c r="L1069" s="33"/>
    </row>
    <row r="1070" spans="1:13" ht="25.5">
      <c r="A1070" s="81"/>
      <c r="B1070" s="81"/>
      <c r="C1070" s="81"/>
      <c r="D1070" s="26" t="s">
        <v>1221</v>
      </c>
      <c r="E1070" s="134" t="s">
        <v>178</v>
      </c>
      <c r="F1070" s="134"/>
      <c r="G1070" s="39">
        <f t="shared" si="56"/>
        <v>0</v>
      </c>
      <c r="H1070" s="39"/>
      <c r="I1070" s="82">
        <v>2000000</v>
      </c>
      <c r="J1070" s="132">
        <v>1495949.54</v>
      </c>
      <c r="K1070" s="9">
        <f t="shared" si="57"/>
        <v>504050.45999999996</v>
      </c>
      <c r="L1070" s="33"/>
    </row>
    <row r="1071" spans="1:13" ht="12.75">
      <c r="A1071" s="81"/>
      <c r="B1071" s="81"/>
      <c r="C1071" s="81"/>
      <c r="D1071" s="26"/>
      <c r="E1071" s="134"/>
      <c r="F1071" s="134"/>
      <c r="G1071" s="39">
        <f t="shared" si="56"/>
        <v>0</v>
      </c>
      <c r="H1071" s="39"/>
      <c r="I1071" s="82"/>
      <c r="J1071" s="132"/>
      <c r="K1071" s="9">
        <f t="shared" si="57"/>
        <v>0</v>
      </c>
      <c r="L1071" s="33"/>
    </row>
    <row r="1072" spans="1:13" s="4" customFormat="1" ht="25.5">
      <c r="A1072" s="26">
        <v>241</v>
      </c>
      <c r="B1072" s="26">
        <v>2013</v>
      </c>
      <c r="C1072" s="26">
        <v>2016</v>
      </c>
      <c r="D1072" s="135"/>
      <c r="E1072" s="135" t="s">
        <v>1011</v>
      </c>
      <c r="F1072" s="33" t="s">
        <v>1012</v>
      </c>
      <c r="G1072" s="39">
        <f t="shared" si="56"/>
        <v>479388.3</v>
      </c>
      <c r="H1072" s="37">
        <v>3195922</v>
      </c>
      <c r="I1072" s="147">
        <f>I1073+I1074+I1075</f>
        <v>2886534</v>
      </c>
      <c r="J1072" s="135">
        <f>J1073+J1074+J1075</f>
        <v>2386004.4899999998</v>
      </c>
      <c r="K1072" s="9">
        <f t="shared" si="57"/>
        <v>500529.51000000024</v>
      </c>
      <c r="L1072" s="37">
        <f>H1072-I1072</f>
        <v>309388</v>
      </c>
      <c r="M1072" s="129"/>
    </row>
    <row r="1073" spans="1:13" s="48" customFormat="1" ht="25.5">
      <c r="A1073" s="81"/>
      <c r="B1073" s="81"/>
      <c r="C1073" s="81"/>
      <c r="D1073" s="81" t="s">
        <v>1013</v>
      </c>
      <c r="E1073" s="134" t="s">
        <v>176</v>
      </c>
      <c r="F1073" s="83"/>
      <c r="G1073" s="101">
        <f t="shared" si="56"/>
        <v>0</v>
      </c>
      <c r="H1073" s="136"/>
      <c r="I1073" s="138">
        <v>1500000</v>
      </c>
      <c r="J1073" s="132">
        <v>1500000</v>
      </c>
      <c r="K1073" s="9">
        <f t="shared" si="57"/>
        <v>0</v>
      </c>
      <c r="L1073" s="83"/>
      <c r="M1073" s="141"/>
    </row>
    <row r="1074" spans="1:13" s="48" customFormat="1" ht="25.5">
      <c r="A1074" s="81"/>
      <c r="B1074" s="81"/>
      <c r="C1074" s="81"/>
      <c r="D1074" s="81" t="s">
        <v>1014</v>
      </c>
      <c r="E1074" s="134" t="s">
        <v>177</v>
      </c>
      <c r="F1074" s="83"/>
      <c r="G1074" s="101">
        <f t="shared" si="56"/>
        <v>0</v>
      </c>
      <c r="H1074" s="136"/>
      <c r="I1074" s="138">
        <v>500000</v>
      </c>
      <c r="J1074" s="132">
        <v>411764.7</v>
      </c>
      <c r="K1074" s="9">
        <f t="shared" si="57"/>
        <v>88235.299999999988</v>
      </c>
      <c r="L1074" s="83"/>
      <c r="M1074" s="141"/>
    </row>
    <row r="1075" spans="1:13" s="48" customFormat="1" ht="25.5">
      <c r="A1075" s="81"/>
      <c r="B1075" s="81"/>
      <c r="C1075" s="81"/>
      <c r="D1075" s="81" t="s">
        <v>1216</v>
      </c>
      <c r="E1075" s="134" t="s">
        <v>178</v>
      </c>
      <c r="F1075" s="83"/>
      <c r="G1075" s="101">
        <f t="shared" si="56"/>
        <v>0</v>
      </c>
      <c r="H1075" s="136"/>
      <c r="I1075" s="138">
        <v>886534</v>
      </c>
      <c r="J1075" s="132">
        <v>474239.79</v>
      </c>
      <c r="K1075" s="9">
        <f t="shared" si="57"/>
        <v>412294.21</v>
      </c>
      <c r="L1075" s="83"/>
      <c r="M1075" s="141"/>
    </row>
    <row r="1076" spans="1:13" ht="12.75">
      <c r="A1076" s="81"/>
      <c r="B1076" s="81"/>
      <c r="C1076" s="81"/>
      <c r="D1076" s="26"/>
      <c r="E1076" s="134"/>
      <c r="F1076" s="83"/>
      <c r="G1076" s="39">
        <f t="shared" si="56"/>
        <v>0</v>
      </c>
      <c r="H1076" s="37"/>
      <c r="I1076" s="82"/>
      <c r="J1076" s="132"/>
      <c r="K1076" s="9">
        <f t="shared" si="57"/>
        <v>0</v>
      </c>
      <c r="L1076" s="33"/>
    </row>
    <row r="1077" spans="1:13" s="4" customFormat="1" ht="25.5">
      <c r="A1077" s="26">
        <v>242</v>
      </c>
      <c r="B1077" s="290">
        <v>2014</v>
      </c>
      <c r="C1077" s="290">
        <v>2016</v>
      </c>
      <c r="D1077" s="265"/>
      <c r="E1077" s="135" t="s">
        <v>1015</v>
      </c>
      <c r="F1077" s="135" t="s">
        <v>1016</v>
      </c>
      <c r="G1077" s="39">
        <f t="shared" si="56"/>
        <v>1255684.3500000001</v>
      </c>
      <c r="H1077" s="37">
        <v>8371229</v>
      </c>
      <c r="I1077" s="147">
        <f>I1078+I1079+I1080</f>
        <v>5000000</v>
      </c>
      <c r="J1077" s="135">
        <f>J1078+J1079+J1080</f>
        <v>2337610</v>
      </c>
      <c r="K1077" s="9">
        <f t="shared" si="57"/>
        <v>2662390</v>
      </c>
      <c r="L1077" s="37">
        <f>H1077-I1077</f>
        <v>3371229</v>
      </c>
      <c r="M1077" s="129"/>
    </row>
    <row r="1078" spans="1:13" s="48" customFormat="1" ht="25.5">
      <c r="A1078" s="81"/>
      <c r="B1078" s="81"/>
      <c r="C1078" s="81"/>
      <c r="D1078" s="81" t="s">
        <v>1017</v>
      </c>
      <c r="E1078" s="132" t="s">
        <v>176</v>
      </c>
      <c r="F1078" s="134"/>
      <c r="G1078" s="101">
        <f t="shared" si="56"/>
        <v>0</v>
      </c>
      <c r="H1078" s="136"/>
      <c r="I1078" s="138">
        <v>1000000</v>
      </c>
      <c r="J1078" s="132">
        <v>1000000</v>
      </c>
      <c r="K1078" s="9">
        <f t="shared" si="57"/>
        <v>0</v>
      </c>
      <c r="L1078" s="83"/>
      <c r="M1078" s="141"/>
    </row>
    <row r="1079" spans="1:13" s="48" customFormat="1" ht="25.5">
      <c r="A1079" s="81"/>
      <c r="B1079" s="81"/>
      <c r="C1079" s="81"/>
      <c r="D1079" s="81" t="s">
        <v>1018</v>
      </c>
      <c r="E1079" s="132" t="s">
        <v>177</v>
      </c>
      <c r="F1079" s="134"/>
      <c r="G1079" s="101">
        <f t="shared" si="56"/>
        <v>0</v>
      </c>
      <c r="H1079" s="136"/>
      <c r="I1079" s="138">
        <v>2000000</v>
      </c>
      <c r="J1079" s="132">
        <v>1137610</v>
      </c>
      <c r="K1079" s="9">
        <f t="shared" si="57"/>
        <v>862390</v>
      </c>
      <c r="L1079" s="83"/>
      <c r="M1079" s="141"/>
    </row>
    <row r="1080" spans="1:13" s="48" customFormat="1" ht="25.5">
      <c r="A1080" s="81"/>
      <c r="B1080" s="81"/>
      <c r="C1080" s="81"/>
      <c r="D1080" s="81" t="s">
        <v>1215</v>
      </c>
      <c r="E1080" s="132" t="s">
        <v>178</v>
      </c>
      <c r="F1080" s="134"/>
      <c r="G1080" s="101">
        <f t="shared" si="56"/>
        <v>0</v>
      </c>
      <c r="H1080" s="136"/>
      <c r="I1080" s="138">
        <v>2000000</v>
      </c>
      <c r="J1080" s="132">
        <v>200000</v>
      </c>
      <c r="K1080" s="9">
        <f t="shared" si="57"/>
        <v>1800000</v>
      </c>
      <c r="L1080" s="83"/>
      <c r="M1080" s="141"/>
    </row>
    <row r="1081" spans="1:13" ht="12.75">
      <c r="A1081" s="81"/>
      <c r="B1081" s="81"/>
      <c r="C1081" s="81"/>
      <c r="D1081" s="26"/>
      <c r="E1081" s="132"/>
      <c r="F1081" s="134"/>
      <c r="G1081" s="39">
        <f t="shared" si="56"/>
        <v>0</v>
      </c>
      <c r="H1081" s="37"/>
      <c r="I1081" s="82"/>
      <c r="J1081" s="132"/>
      <c r="K1081" s="9">
        <f t="shared" si="57"/>
        <v>0</v>
      </c>
      <c r="L1081" s="33"/>
    </row>
    <row r="1082" spans="1:13" s="4" customFormat="1" ht="38.25">
      <c r="A1082" s="26">
        <v>243</v>
      </c>
      <c r="B1082" s="26">
        <v>2015</v>
      </c>
      <c r="C1082" s="26">
        <v>2016</v>
      </c>
      <c r="D1082" s="135"/>
      <c r="E1082" s="30" t="s">
        <v>1019</v>
      </c>
      <c r="F1082" s="30" t="s">
        <v>1020</v>
      </c>
      <c r="G1082" s="39">
        <f t="shared" si="56"/>
        <v>2016718.05</v>
      </c>
      <c r="H1082" s="34">
        <v>13444787</v>
      </c>
      <c r="I1082" s="147">
        <f>I1083+I1084+I1085</f>
        <v>6000000</v>
      </c>
      <c r="J1082" s="30">
        <f>J1083+J1084+J1085</f>
        <v>1872960.93</v>
      </c>
      <c r="K1082" s="9">
        <f t="shared" si="57"/>
        <v>4127039.0700000003</v>
      </c>
      <c r="L1082" s="37">
        <f>H1082-I1082</f>
        <v>7444787</v>
      </c>
      <c r="M1082" s="129"/>
    </row>
    <row r="1083" spans="1:13" s="48" customFormat="1" ht="25.5">
      <c r="A1083" s="81"/>
      <c r="B1083" s="81"/>
      <c r="C1083" s="81"/>
      <c r="D1083" s="81" t="s">
        <v>1021</v>
      </c>
      <c r="E1083" s="71" t="s">
        <v>176</v>
      </c>
      <c r="F1083" s="27"/>
      <c r="G1083" s="101">
        <f t="shared" ref="G1083:G1145" si="60">H1083*15/100</f>
        <v>0</v>
      </c>
      <c r="H1083" s="85"/>
      <c r="I1083" s="138">
        <v>2000000</v>
      </c>
      <c r="J1083" s="71">
        <v>1472960.93</v>
      </c>
      <c r="K1083" s="9">
        <f t="shared" si="57"/>
        <v>527039.07000000007</v>
      </c>
      <c r="L1083" s="83"/>
      <c r="M1083" s="141"/>
    </row>
    <row r="1084" spans="1:13" s="48" customFormat="1" ht="25.5">
      <c r="A1084" s="81"/>
      <c r="B1084" s="81"/>
      <c r="C1084" s="81"/>
      <c r="D1084" s="81" t="s">
        <v>1222</v>
      </c>
      <c r="E1084" s="71" t="s">
        <v>177</v>
      </c>
      <c r="F1084" s="27"/>
      <c r="G1084" s="101">
        <f t="shared" si="60"/>
        <v>0</v>
      </c>
      <c r="H1084" s="85"/>
      <c r="I1084" s="138">
        <v>2000000</v>
      </c>
      <c r="J1084" s="71">
        <v>200000</v>
      </c>
      <c r="K1084" s="9">
        <f t="shared" si="57"/>
        <v>1800000</v>
      </c>
      <c r="L1084" s="83"/>
      <c r="M1084" s="141"/>
    </row>
    <row r="1085" spans="1:13" s="48" customFormat="1" ht="25.5">
      <c r="A1085" s="81"/>
      <c r="B1085" s="81"/>
      <c r="C1085" s="81"/>
      <c r="D1085" s="81" t="s">
        <v>1022</v>
      </c>
      <c r="E1085" s="71" t="s">
        <v>178</v>
      </c>
      <c r="F1085" s="27"/>
      <c r="G1085" s="101">
        <f t="shared" si="60"/>
        <v>0</v>
      </c>
      <c r="H1085" s="85"/>
      <c r="I1085" s="138">
        <v>2000000</v>
      </c>
      <c r="J1085" s="71">
        <v>200000</v>
      </c>
      <c r="K1085" s="9">
        <f t="shared" si="57"/>
        <v>1800000</v>
      </c>
      <c r="L1085" s="83"/>
      <c r="M1085" s="141"/>
    </row>
    <row r="1086" spans="1:13" ht="12.75">
      <c r="A1086" s="81"/>
      <c r="B1086" s="81"/>
      <c r="C1086" s="81"/>
      <c r="D1086" s="26"/>
      <c r="E1086" s="71"/>
      <c r="F1086" s="27"/>
      <c r="G1086" s="39">
        <f t="shared" si="60"/>
        <v>0</v>
      </c>
      <c r="H1086" s="34"/>
      <c r="I1086" s="82"/>
      <c r="J1086" s="71"/>
      <c r="K1086" s="9">
        <f t="shared" si="57"/>
        <v>0</v>
      </c>
      <c r="L1086" s="33"/>
    </row>
    <row r="1087" spans="1:13" s="4" customFormat="1" ht="25.5">
      <c r="A1087" s="26">
        <v>244</v>
      </c>
      <c r="B1087" s="26">
        <v>2014</v>
      </c>
      <c r="C1087" s="26">
        <v>2016</v>
      </c>
      <c r="D1087" s="135"/>
      <c r="E1087" s="135" t="s">
        <v>1196</v>
      </c>
      <c r="F1087" s="135" t="s">
        <v>1023</v>
      </c>
      <c r="G1087" s="39">
        <f t="shared" si="60"/>
        <v>1255684.3500000001</v>
      </c>
      <c r="H1087" s="37">
        <v>8371229</v>
      </c>
      <c r="I1087" s="147">
        <f>I1088+I1089+I1090+I1091+I1092</f>
        <v>7614665</v>
      </c>
      <c r="J1087" s="135">
        <f>J1088+J1089+J1090+J1091+J1092</f>
        <v>5555584.3300000001</v>
      </c>
      <c r="K1087" s="9">
        <f t="shared" si="57"/>
        <v>2059080.67</v>
      </c>
      <c r="L1087" s="37">
        <f>H1087-I1087</f>
        <v>756564</v>
      </c>
      <c r="M1087" s="129"/>
    </row>
    <row r="1088" spans="1:13" s="48" customFormat="1" ht="25.5">
      <c r="A1088" s="81"/>
      <c r="B1088" s="81"/>
      <c r="C1088" s="81"/>
      <c r="D1088" s="81" t="s">
        <v>1024</v>
      </c>
      <c r="E1088" s="132" t="s">
        <v>176</v>
      </c>
      <c r="F1088" s="134"/>
      <c r="G1088" s="101">
        <f t="shared" si="60"/>
        <v>0</v>
      </c>
      <c r="H1088" s="136"/>
      <c r="I1088" s="138">
        <v>1000000</v>
      </c>
      <c r="J1088" s="132">
        <v>1000000</v>
      </c>
      <c r="K1088" s="9">
        <f t="shared" si="57"/>
        <v>0</v>
      </c>
      <c r="L1088" s="83"/>
      <c r="M1088" s="141"/>
    </row>
    <row r="1089" spans="1:13" s="48" customFormat="1" ht="25.5">
      <c r="A1089" s="81"/>
      <c r="B1089" s="81"/>
      <c r="C1089" s="81"/>
      <c r="D1089" s="81" t="s">
        <v>1025</v>
      </c>
      <c r="E1089" s="132" t="s">
        <v>177</v>
      </c>
      <c r="F1089" s="134"/>
      <c r="G1089" s="101">
        <f t="shared" si="60"/>
        <v>0</v>
      </c>
      <c r="H1089" s="136"/>
      <c r="I1089" s="138">
        <v>1000000</v>
      </c>
      <c r="J1089" s="132">
        <v>1000000</v>
      </c>
      <c r="K1089" s="9">
        <f t="shared" si="57"/>
        <v>0</v>
      </c>
      <c r="L1089" s="83"/>
      <c r="M1089" s="141"/>
    </row>
    <row r="1090" spans="1:13" s="48" customFormat="1" ht="25.5">
      <c r="A1090" s="81"/>
      <c r="B1090" s="81"/>
      <c r="C1090" s="81"/>
      <c r="D1090" s="81" t="s">
        <v>1026</v>
      </c>
      <c r="E1090" s="132" t="s">
        <v>178</v>
      </c>
      <c r="F1090" s="134"/>
      <c r="G1090" s="101">
        <f t="shared" si="60"/>
        <v>0</v>
      </c>
      <c r="H1090" s="136"/>
      <c r="I1090" s="138">
        <v>2000000</v>
      </c>
      <c r="J1090" s="132">
        <v>1747059</v>
      </c>
      <c r="K1090" s="9">
        <f t="shared" si="57"/>
        <v>252941</v>
      </c>
      <c r="L1090" s="83"/>
      <c r="M1090" s="141"/>
    </row>
    <row r="1091" spans="1:13" s="48" customFormat="1" ht="25.5">
      <c r="A1091" s="81"/>
      <c r="B1091" s="81"/>
      <c r="C1091" s="81"/>
      <c r="D1091" s="81" t="s">
        <v>1219</v>
      </c>
      <c r="E1091" s="132" t="s">
        <v>187</v>
      </c>
      <c r="F1091" s="134"/>
      <c r="G1091" s="101">
        <f t="shared" si="60"/>
        <v>0</v>
      </c>
      <c r="H1091" s="136"/>
      <c r="I1091" s="138">
        <v>2000000</v>
      </c>
      <c r="J1091" s="132">
        <v>1647058.83</v>
      </c>
      <c r="K1091" s="9">
        <f t="shared" ref="K1091:K1154" si="61">I1091-J1091</f>
        <v>352941.16999999993</v>
      </c>
      <c r="L1091" s="83"/>
      <c r="M1091" s="141"/>
    </row>
    <row r="1092" spans="1:13" s="48" customFormat="1" ht="25.5">
      <c r="A1092" s="81"/>
      <c r="B1092" s="81"/>
      <c r="C1092" s="81"/>
      <c r="D1092" s="81" t="s">
        <v>1027</v>
      </c>
      <c r="E1092" s="132" t="s">
        <v>236</v>
      </c>
      <c r="F1092" s="134"/>
      <c r="G1092" s="101">
        <f t="shared" si="60"/>
        <v>0</v>
      </c>
      <c r="H1092" s="136"/>
      <c r="I1092" s="138">
        <v>1614665</v>
      </c>
      <c r="J1092" s="132">
        <v>161466.5</v>
      </c>
      <c r="K1092" s="9">
        <f t="shared" si="61"/>
        <v>1453198.5</v>
      </c>
      <c r="L1092" s="83"/>
      <c r="M1092" s="141"/>
    </row>
    <row r="1093" spans="1:13" ht="12.75">
      <c r="A1093" s="81"/>
      <c r="B1093" s="81"/>
      <c r="C1093" s="81"/>
      <c r="D1093" s="26"/>
      <c r="E1093" s="132"/>
      <c r="F1093" s="134"/>
      <c r="G1093" s="39">
        <f t="shared" si="60"/>
        <v>0</v>
      </c>
      <c r="H1093" s="37"/>
      <c r="I1093" s="82"/>
      <c r="J1093" s="132"/>
      <c r="K1093" s="9">
        <f t="shared" si="61"/>
        <v>0</v>
      </c>
      <c r="L1093" s="33"/>
    </row>
    <row r="1094" spans="1:13" s="4" customFormat="1" ht="25.5">
      <c r="A1094" s="26">
        <v>245</v>
      </c>
      <c r="B1094" s="26">
        <v>2013</v>
      </c>
      <c r="C1094" s="26">
        <v>2016</v>
      </c>
      <c r="D1094" s="135"/>
      <c r="E1094" s="135" t="s">
        <v>1028</v>
      </c>
      <c r="F1094" s="26" t="s">
        <v>1029</v>
      </c>
      <c r="G1094" s="39">
        <f t="shared" si="60"/>
        <v>1440092.1</v>
      </c>
      <c r="H1094" s="39">
        <v>9600614</v>
      </c>
      <c r="I1094" s="147">
        <f>I1095+I1096+I1097+I1098</f>
        <v>4523768</v>
      </c>
      <c r="J1094" s="26">
        <f>J1095+J1096+J1097+J1098</f>
        <v>2420713.58</v>
      </c>
      <c r="K1094" s="9">
        <f t="shared" si="61"/>
        <v>2103054.42</v>
      </c>
      <c r="L1094" s="37">
        <f>H1094-I1094</f>
        <v>5076846</v>
      </c>
      <c r="M1094" s="129"/>
    </row>
    <row r="1095" spans="1:13" s="48" customFormat="1" ht="25.5">
      <c r="A1095" s="81"/>
      <c r="B1095" s="81"/>
      <c r="C1095" s="81"/>
      <c r="D1095" s="81" t="s">
        <v>1030</v>
      </c>
      <c r="E1095" s="132" t="s">
        <v>176</v>
      </c>
      <c r="F1095" s="81"/>
      <c r="G1095" s="101">
        <f t="shared" si="60"/>
        <v>0</v>
      </c>
      <c r="H1095" s="101"/>
      <c r="I1095" s="138">
        <v>500000</v>
      </c>
      <c r="J1095" s="77">
        <v>499677.58</v>
      </c>
      <c r="K1095" s="9">
        <f t="shared" si="61"/>
        <v>322.4199999999837</v>
      </c>
      <c r="L1095" s="83"/>
      <c r="M1095" s="141"/>
    </row>
    <row r="1096" spans="1:13" s="48" customFormat="1" ht="25.5">
      <c r="A1096" s="81"/>
      <c r="B1096" s="81"/>
      <c r="C1096" s="81"/>
      <c r="D1096" s="81" t="s">
        <v>1031</v>
      </c>
      <c r="E1096" s="132" t="s">
        <v>177</v>
      </c>
      <c r="F1096" s="81"/>
      <c r="G1096" s="101">
        <f t="shared" si="60"/>
        <v>0</v>
      </c>
      <c r="H1096" s="101"/>
      <c r="I1096" s="138">
        <v>1000000</v>
      </c>
      <c r="J1096" s="77">
        <v>1000000</v>
      </c>
      <c r="K1096" s="9">
        <f t="shared" si="61"/>
        <v>0</v>
      </c>
      <c r="L1096" s="83"/>
      <c r="M1096" s="141"/>
    </row>
    <row r="1097" spans="1:13" s="48" customFormat="1" ht="25.5">
      <c r="A1097" s="81"/>
      <c r="B1097" s="81"/>
      <c r="C1097" s="81"/>
      <c r="D1097" s="81" t="s">
        <v>1032</v>
      </c>
      <c r="E1097" s="132" t="s">
        <v>178</v>
      </c>
      <c r="F1097" s="81"/>
      <c r="G1097" s="101">
        <f t="shared" si="60"/>
        <v>0</v>
      </c>
      <c r="H1097" s="101"/>
      <c r="I1097" s="138">
        <v>1023768</v>
      </c>
      <c r="J1097" s="77">
        <v>921036</v>
      </c>
      <c r="K1097" s="9">
        <f t="shared" si="61"/>
        <v>102732</v>
      </c>
      <c r="L1097" s="83"/>
      <c r="M1097" s="141"/>
    </row>
    <row r="1098" spans="1:13" s="48" customFormat="1" ht="25.5">
      <c r="A1098" s="81"/>
      <c r="B1098" s="81"/>
      <c r="C1098" s="81"/>
      <c r="D1098" s="81" t="s">
        <v>1214</v>
      </c>
      <c r="E1098" s="132" t="s">
        <v>187</v>
      </c>
      <c r="F1098" s="81"/>
      <c r="G1098" s="101">
        <f t="shared" si="60"/>
        <v>0</v>
      </c>
      <c r="H1098" s="101"/>
      <c r="I1098" s="138">
        <v>2000000</v>
      </c>
      <c r="J1098" s="77">
        <v>0</v>
      </c>
      <c r="K1098" s="9">
        <f t="shared" si="61"/>
        <v>2000000</v>
      </c>
      <c r="L1098" s="83"/>
      <c r="M1098" s="141"/>
    </row>
    <row r="1099" spans="1:13" ht="11.25" customHeight="1">
      <c r="A1099" s="81"/>
      <c r="B1099" s="81"/>
      <c r="C1099" s="81"/>
      <c r="D1099" s="26"/>
      <c r="E1099" s="132"/>
      <c r="F1099" s="81"/>
      <c r="G1099" s="39">
        <f t="shared" si="60"/>
        <v>0</v>
      </c>
      <c r="H1099" s="39"/>
      <c r="I1099" s="82"/>
      <c r="J1099" s="77"/>
      <c r="K1099" s="9">
        <f t="shared" si="61"/>
        <v>0</v>
      </c>
      <c r="L1099" s="33"/>
    </row>
    <row r="1100" spans="1:13" s="4" customFormat="1" ht="25.5">
      <c r="A1100" s="26">
        <v>246</v>
      </c>
      <c r="B1100" s="26">
        <v>2015</v>
      </c>
      <c r="C1100" s="26">
        <v>2016</v>
      </c>
      <c r="D1100" s="135"/>
      <c r="E1100" s="23" t="s">
        <v>1033</v>
      </c>
      <c r="F1100" s="23" t="s">
        <v>1034</v>
      </c>
      <c r="G1100" s="39">
        <f t="shared" si="60"/>
        <v>674998.5</v>
      </c>
      <c r="H1100" s="110">
        <v>4499990</v>
      </c>
      <c r="I1100" s="147">
        <f>I1101+I1102+I1103</f>
        <v>3889778</v>
      </c>
      <c r="J1100" s="147">
        <f t="shared" ref="J1100" si="62">J1101+J1102+J1103</f>
        <v>2446914.21</v>
      </c>
      <c r="K1100" s="9">
        <f t="shared" si="61"/>
        <v>1442863.79</v>
      </c>
      <c r="L1100" s="37">
        <f>H1100-I1100</f>
        <v>610212</v>
      </c>
      <c r="M1100" s="129"/>
    </row>
    <row r="1101" spans="1:13" ht="25.5">
      <c r="A1101" s="81"/>
      <c r="B1101" s="81"/>
      <c r="C1101" s="81"/>
      <c r="D1101" s="26" t="s">
        <v>1035</v>
      </c>
      <c r="E1101" s="111" t="s">
        <v>176</v>
      </c>
      <c r="F1101" s="22"/>
      <c r="G1101" s="39">
        <f t="shared" si="60"/>
        <v>0</v>
      </c>
      <c r="H1101" s="110"/>
      <c r="I1101" s="112">
        <v>500000</v>
      </c>
      <c r="J1101" s="111">
        <v>500000</v>
      </c>
      <c r="K1101" s="9">
        <f t="shared" si="61"/>
        <v>0</v>
      </c>
      <c r="L1101" s="33"/>
    </row>
    <row r="1102" spans="1:13" ht="25.5">
      <c r="A1102" s="81"/>
      <c r="B1102" s="81"/>
      <c r="C1102" s="81"/>
      <c r="D1102" s="26" t="s">
        <v>1218</v>
      </c>
      <c r="E1102" s="111" t="s">
        <v>177</v>
      </c>
      <c r="F1102" s="22"/>
      <c r="G1102" s="39">
        <f t="shared" si="60"/>
        <v>0</v>
      </c>
      <c r="H1102" s="110"/>
      <c r="I1102" s="112">
        <v>1000000</v>
      </c>
      <c r="J1102" s="111">
        <v>1000000</v>
      </c>
      <c r="K1102" s="9">
        <f t="shared" si="61"/>
        <v>0</v>
      </c>
      <c r="L1102" s="33"/>
    </row>
    <row r="1103" spans="1:13" ht="28.5" customHeight="1">
      <c r="A1103" s="81"/>
      <c r="B1103" s="81"/>
      <c r="C1103" s="81"/>
      <c r="D1103" s="26" t="s">
        <v>1036</v>
      </c>
      <c r="E1103" s="111" t="s">
        <v>178</v>
      </c>
      <c r="F1103" s="22"/>
      <c r="G1103" s="39">
        <f t="shared" si="60"/>
        <v>0</v>
      </c>
      <c r="H1103" s="110"/>
      <c r="I1103" s="112">
        <v>2389778</v>
      </c>
      <c r="J1103" s="111">
        <v>946914.21</v>
      </c>
      <c r="K1103" s="9">
        <f t="shared" si="61"/>
        <v>1442863.79</v>
      </c>
      <c r="L1103" s="33"/>
    </row>
    <row r="1104" spans="1:13" ht="12.75">
      <c r="A1104" s="81"/>
      <c r="B1104" s="81"/>
      <c r="C1104" s="81"/>
      <c r="D1104" s="26"/>
      <c r="E1104" s="111"/>
      <c r="F1104" s="22"/>
      <c r="G1104" s="39">
        <f t="shared" si="60"/>
        <v>0</v>
      </c>
      <c r="H1104" s="110"/>
      <c r="I1104" s="112"/>
      <c r="J1104" s="111"/>
      <c r="K1104" s="9">
        <f t="shared" si="61"/>
        <v>0</v>
      </c>
      <c r="L1104" s="33"/>
    </row>
    <row r="1105" spans="1:12" ht="25.5">
      <c r="A1105" s="81">
        <v>247</v>
      </c>
      <c r="B1105" s="81">
        <v>2013</v>
      </c>
      <c r="C1105" s="81">
        <v>2016</v>
      </c>
      <c r="D1105" s="134"/>
      <c r="E1105" s="27" t="s">
        <v>1037</v>
      </c>
      <c r="F1105" s="27" t="s">
        <v>1038</v>
      </c>
      <c r="G1105" s="39">
        <f t="shared" si="60"/>
        <v>1409325.45</v>
      </c>
      <c r="H1105" s="34">
        <v>9395503</v>
      </c>
      <c r="I1105" s="221">
        <f>I1106+I1107+I1108+I1109+I1110+I1111</f>
        <v>7000000</v>
      </c>
      <c r="J1105" s="221">
        <f t="shared" ref="J1105" si="63">J1106+J1107+J1108+J1109+J1110+J1111</f>
        <v>4070092.82</v>
      </c>
      <c r="K1105" s="9">
        <f t="shared" si="61"/>
        <v>2929907.18</v>
      </c>
      <c r="L1105" s="37">
        <f>H1105-I1105</f>
        <v>2395503</v>
      </c>
    </row>
    <row r="1106" spans="1:12" ht="25.5">
      <c r="A1106" s="81"/>
      <c r="B1106" s="81"/>
      <c r="C1106" s="81"/>
      <c r="D1106" s="26" t="s">
        <v>1039</v>
      </c>
      <c r="E1106" s="27" t="s">
        <v>176</v>
      </c>
      <c r="F1106" s="27"/>
      <c r="G1106" s="39">
        <f t="shared" si="60"/>
        <v>0</v>
      </c>
      <c r="H1106" s="34"/>
      <c r="I1106" s="82">
        <v>500000</v>
      </c>
      <c r="J1106" s="71">
        <v>499999</v>
      </c>
      <c r="K1106" s="9">
        <f t="shared" si="61"/>
        <v>1</v>
      </c>
      <c r="L1106" s="33"/>
    </row>
    <row r="1107" spans="1:12" ht="25.5">
      <c r="A1107" s="81"/>
      <c r="B1107" s="81"/>
      <c r="C1107" s="81"/>
      <c r="D1107" s="26" t="s">
        <v>1040</v>
      </c>
      <c r="E1107" s="27" t="s">
        <v>177</v>
      </c>
      <c r="F1107" s="27"/>
      <c r="G1107" s="39">
        <f t="shared" si="60"/>
        <v>0</v>
      </c>
      <c r="H1107" s="34"/>
      <c r="I1107" s="82">
        <v>1000000</v>
      </c>
      <c r="J1107" s="71">
        <v>999996</v>
      </c>
      <c r="K1107" s="9">
        <f t="shared" si="61"/>
        <v>4</v>
      </c>
      <c r="L1107" s="33"/>
    </row>
    <row r="1108" spans="1:12" ht="25.5">
      <c r="A1108" s="81"/>
      <c r="B1108" s="81"/>
      <c r="C1108" s="81"/>
      <c r="D1108" s="26" t="s">
        <v>1041</v>
      </c>
      <c r="E1108" s="27" t="s">
        <v>178</v>
      </c>
      <c r="F1108" s="27"/>
      <c r="G1108" s="39">
        <f t="shared" si="60"/>
        <v>0</v>
      </c>
      <c r="H1108" s="34"/>
      <c r="I1108" s="82">
        <v>500000</v>
      </c>
      <c r="J1108" s="71">
        <v>500000</v>
      </c>
      <c r="K1108" s="9">
        <f t="shared" si="61"/>
        <v>0</v>
      </c>
      <c r="L1108" s="33"/>
    </row>
    <row r="1109" spans="1:12" ht="25.5">
      <c r="A1109" s="81"/>
      <c r="B1109" s="81"/>
      <c r="C1109" s="81"/>
      <c r="D1109" s="26" t="s">
        <v>1042</v>
      </c>
      <c r="E1109" s="27" t="s">
        <v>187</v>
      </c>
      <c r="F1109" s="27"/>
      <c r="G1109" s="39">
        <f t="shared" si="60"/>
        <v>0</v>
      </c>
      <c r="H1109" s="34"/>
      <c r="I1109" s="82">
        <v>1000000</v>
      </c>
      <c r="J1109" s="71">
        <v>850000</v>
      </c>
      <c r="K1109" s="9">
        <f t="shared" si="61"/>
        <v>150000</v>
      </c>
      <c r="L1109" s="33"/>
    </row>
    <row r="1110" spans="1:12" ht="25.5">
      <c r="A1110" s="81"/>
      <c r="B1110" s="81"/>
      <c r="C1110" s="81"/>
      <c r="D1110" s="26" t="s">
        <v>1043</v>
      </c>
      <c r="E1110" s="27" t="s">
        <v>236</v>
      </c>
      <c r="F1110" s="27"/>
      <c r="G1110" s="39">
        <f t="shared" si="60"/>
        <v>0</v>
      </c>
      <c r="H1110" s="34"/>
      <c r="I1110" s="82">
        <v>2000000</v>
      </c>
      <c r="J1110" s="71">
        <v>1020097.82</v>
      </c>
      <c r="K1110" s="9">
        <f t="shared" si="61"/>
        <v>979902.18</v>
      </c>
      <c r="L1110" s="33"/>
    </row>
    <row r="1111" spans="1:12" ht="25.5">
      <c r="A1111" s="81"/>
      <c r="B1111" s="81"/>
      <c r="C1111" s="81"/>
      <c r="D1111" s="26" t="s">
        <v>1226</v>
      </c>
      <c r="E1111" s="27" t="s">
        <v>245</v>
      </c>
      <c r="F1111" s="27"/>
      <c r="G1111" s="39">
        <f t="shared" si="60"/>
        <v>0</v>
      </c>
      <c r="H1111" s="34"/>
      <c r="I1111" s="82">
        <v>2000000</v>
      </c>
      <c r="J1111" s="71">
        <v>200000</v>
      </c>
      <c r="K1111" s="9">
        <f t="shared" si="61"/>
        <v>1800000</v>
      </c>
      <c r="L1111" s="33"/>
    </row>
    <row r="1112" spans="1:12" ht="12.75">
      <c r="A1112" s="81"/>
      <c r="B1112" s="81"/>
      <c r="C1112" s="81"/>
      <c r="D1112" s="26"/>
      <c r="E1112" s="27"/>
      <c r="F1112" s="27"/>
      <c r="G1112" s="39">
        <f t="shared" si="60"/>
        <v>0</v>
      </c>
      <c r="H1112" s="34"/>
      <c r="I1112" s="82"/>
      <c r="J1112" s="71"/>
      <c r="K1112" s="9">
        <f t="shared" si="61"/>
        <v>0</v>
      </c>
      <c r="L1112" s="33"/>
    </row>
    <row r="1113" spans="1:12" ht="38.25">
      <c r="A1113" s="81">
        <v>248</v>
      </c>
      <c r="B1113" s="81">
        <v>2015</v>
      </c>
      <c r="C1113" s="81">
        <v>2016</v>
      </c>
      <c r="D1113" s="134"/>
      <c r="E1113" s="27" t="s">
        <v>1180</v>
      </c>
      <c r="F1113" s="27" t="s">
        <v>1044</v>
      </c>
      <c r="G1113" s="39">
        <f t="shared" si="60"/>
        <v>478679.85</v>
      </c>
      <c r="H1113" s="34">
        <v>3191199</v>
      </c>
      <c r="I1113" s="221">
        <f>I1114+I1115</f>
        <v>2814647</v>
      </c>
      <c r="J1113" s="221">
        <f t="shared" ref="J1113" si="64">J1114+J1115</f>
        <v>731464.7</v>
      </c>
      <c r="K1113" s="9">
        <f t="shared" si="61"/>
        <v>2083182.3</v>
      </c>
      <c r="L1113" s="37">
        <f>H1113-I1113</f>
        <v>376552</v>
      </c>
    </row>
    <row r="1114" spans="1:12" ht="25.5">
      <c r="A1114" s="81"/>
      <c r="B1114" s="81"/>
      <c r="C1114" s="81"/>
      <c r="D1114" s="26" t="s">
        <v>1045</v>
      </c>
      <c r="E1114" s="27" t="s">
        <v>176</v>
      </c>
      <c r="F1114" s="27"/>
      <c r="G1114" s="39">
        <f t="shared" si="60"/>
        <v>0</v>
      </c>
      <c r="H1114" s="34"/>
      <c r="I1114" s="94">
        <v>500000</v>
      </c>
      <c r="J1114" s="71">
        <v>500000</v>
      </c>
      <c r="K1114" s="9">
        <f t="shared" si="61"/>
        <v>0</v>
      </c>
      <c r="L1114" s="33"/>
    </row>
    <row r="1115" spans="1:12" ht="38.25">
      <c r="A1115" s="81"/>
      <c r="B1115" s="81"/>
      <c r="C1115" s="81"/>
      <c r="D1115" s="26" t="s">
        <v>1046</v>
      </c>
      <c r="E1115" s="27" t="s">
        <v>177</v>
      </c>
      <c r="F1115" s="27"/>
      <c r="G1115" s="39">
        <f t="shared" si="60"/>
        <v>0</v>
      </c>
      <c r="H1115" s="34"/>
      <c r="I1115" s="94">
        <v>2314647</v>
      </c>
      <c r="J1115" s="71">
        <v>231464.7</v>
      </c>
      <c r="K1115" s="9">
        <f t="shared" si="61"/>
        <v>2083182.3</v>
      </c>
      <c r="L1115" s="33"/>
    </row>
    <row r="1116" spans="1:12" ht="12.75">
      <c r="A1116" s="81"/>
      <c r="B1116" s="81"/>
      <c r="C1116" s="81"/>
      <c r="D1116" s="26"/>
      <c r="E1116" s="27"/>
      <c r="F1116" s="27"/>
      <c r="G1116" s="39">
        <f t="shared" si="60"/>
        <v>0</v>
      </c>
      <c r="H1116" s="34"/>
      <c r="I1116" s="94"/>
      <c r="J1116" s="71"/>
      <c r="K1116" s="9">
        <f t="shared" si="61"/>
        <v>0</v>
      </c>
      <c r="L1116" s="33"/>
    </row>
    <row r="1117" spans="1:12" ht="38.25">
      <c r="A1117" s="81">
        <v>249</v>
      </c>
      <c r="B1117" s="288">
        <v>2013</v>
      </c>
      <c r="C1117" s="288">
        <v>2016</v>
      </c>
      <c r="D1117" s="148"/>
      <c r="E1117" s="134" t="s">
        <v>1047</v>
      </c>
      <c r="F1117" s="134" t="s">
        <v>1048</v>
      </c>
      <c r="G1117" s="39">
        <f t="shared" si="60"/>
        <v>2446503.4500000002</v>
      </c>
      <c r="H1117" s="39">
        <v>16310023</v>
      </c>
      <c r="I1117" s="221">
        <f>I1118+I1119</f>
        <v>4500000</v>
      </c>
      <c r="J1117" s="134">
        <f>J1118+J1119</f>
        <v>2698115.86</v>
      </c>
      <c r="K1117" s="9">
        <f t="shared" si="61"/>
        <v>1801884.1400000001</v>
      </c>
      <c r="L1117" s="37">
        <f>H1117-I1117</f>
        <v>11810023</v>
      </c>
    </row>
    <row r="1118" spans="1:12" ht="25.5">
      <c r="A1118" s="81"/>
      <c r="B1118" s="81"/>
      <c r="C1118" s="81"/>
      <c r="D1118" s="26" t="s">
        <v>1049</v>
      </c>
      <c r="E1118" s="134" t="s">
        <v>176</v>
      </c>
      <c r="F1118" s="134"/>
      <c r="G1118" s="39">
        <f t="shared" si="60"/>
        <v>0</v>
      </c>
      <c r="H1118" s="39"/>
      <c r="I1118" s="84">
        <v>2500000</v>
      </c>
      <c r="J1118" s="132">
        <v>2498115.86</v>
      </c>
      <c r="K1118" s="9">
        <f t="shared" si="61"/>
        <v>1884.1400000001304</v>
      </c>
      <c r="L1118" s="33"/>
    </row>
    <row r="1119" spans="1:12" ht="25.5">
      <c r="A1119" s="81"/>
      <c r="B1119" s="81"/>
      <c r="C1119" s="81"/>
      <c r="D1119" s="26" t="s">
        <v>1213</v>
      </c>
      <c r="E1119" s="134" t="s">
        <v>177</v>
      </c>
      <c r="F1119" s="134"/>
      <c r="G1119" s="39">
        <f t="shared" si="60"/>
        <v>0</v>
      </c>
      <c r="H1119" s="39"/>
      <c r="I1119" s="84">
        <v>2000000</v>
      </c>
      <c r="J1119" s="132">
        <v>200000</v>
      </c>
      <c r="K1119" s="9">
        <f t="shared" si="61"/>
        <v>1800000</v>
      </c>
      <c r="L1119" s="33"/>
    </row>
    <row r="1120" spans="1:12" ht="12.75">
      <c r="A1120" s="81"/>
      <c r="B1120" s="81"/>
      <c r="C1120" s="81"/>
      <c r="D1120" s="26"/>
      <c r="E1120" s="134"/>
      <c r="F1120" s="134"/>
      <c r="G1120" s="39">
        <f t="shared" si="60"/>
        <v>0</v>
      </c>
      <c r="H1120" s="39"/>
      <c r="I1120" s="84"/>
      <c r="J1120" s="132"/>
      <c r="K1120" s="9">
        <f t="shared" si="61"/>
        <v>0</v>
      </c>
      <c r="L1120" s="33"/>
    </row>
    <row r="1121" spans="1:12" ht="25.5">
      <c r="A1121" s="81">
        <v>250</v>
      </c>
      <c r="B1121" s="81">
        <v>2016</v>
      </c>
      <c r="C1121" s="81">
        <v>2016</v>
      </c>
      <c r="D1121" s="134"/>
      <c r="E1121" s="134" t="s">
        <v>1050</v>
      </c>
      <c r="F1121" s="134" t="s">
        <v>1051</v>
      </c>
      <c r="G1121" s="39">
        <f t="shared" si="60"/>
        <v>2680891.0499999998</v>
      </c>
      <c r="H1121" s="39">
        <v>17872607</v>
      </c>
      <c r="I1121" s="221">
        <f>I1122</f>
        <v>1000000</v>
      </c>
      <c r="J1121" s="27">
        <f>J1122</f>
        <v>868469.42</v>
      </c>
      <c r="K1121" s="9">
        <f t="shared" si="61"/>
        <v>131530.57999999996</v>
      </c>
      <c r="L1121" s="37">
        <f>H1121-I1121</f>
        <v>16872607</v>
      </c>
    </row>
    <row r="1122" spans="1:12" ht="38.25">
      <c r="A1122" s="81"/>
      <c r="B1122" s="81"/>
      <c r="C1122" s="81"/>
      <c r="D1122" s="26" t="s">
        <v>1052</v>
      </c>
      <c r="E1122" s="132" t="s">
        <v>176</v>
      </c>
      <c r="F1122" s="134"/>
      <c r="G1122" s="39">
        <f t="shared" si="60"/>
        <v>0</v>
      </c>
      <c r="H1122" s="39"/>
      <c r="I1122" s="84">
        <v>1000000</v>
      </c>
      <c r="J1122" s="71">
        <v>868469.42</v>
      </c>
      <c r="K1122" s="9">
        <f t="shared" si="61"/>
        <v>131530.57999999996</v>
      </c>
      <c r="L1122" s="33"/>
    </row>
    <row r="1123" spans="1:12" ht="25.5">
      <c r="A1123" s="81">
        <v>251</v>
      </c>
      <c r="B1123" s="288">
        <v>2014</v>
      </c>
      <c r="C1123" s="288">
        <v>2016</v>
      </c>
      <c r="D1123" s="148"/>
      <c r="E1123" s="71" t="s">
        <v>1053</v>
      </c>
      <c r="F1123" s="27" t="s">
        <v>1054</v>
      </c>
      <c r="G1123" s="39">
        <f t="shared" si="60"/>
        <v>1419864.3</v>
      </c>
      <c r="H1123" s="34">
        <v>9465762</v>
      </c>
      <c r="I1123" s="221">
        <f>I1124+I1125</f>
        <v>1500000</v>
      </c>
      <c r="J1123" s="27">
        <f>J1124+J1125</f>
        <v>1000000</v>
      </c>
      <c r="K1123" s="9">
        <f t="shared" si="61"/>
        <v>500000</v>
      </c>
      <c r="L1123" s="37">
        <f>H1123-I1123</f>
        <v>7965762</v>
      </c>
    </row>
    <row r="1124" spans="1:12" ht="25.5">
      <c r="A1124" s="81"/>
      <c r="B1124" s="81"/>
      <c r="C1124" s="81"/>
      <c r="D1124" s="26" t="s">
        <v>1055</v>
      </c>
      <c r="E1124" s="71" t="s">
        <v>176</v>
      </c>
      <c r="F1124" s="27"/>
      <c r="G1124" s="39">
        <f t="shared" si="60"/>
        <v>0</v>
      </c>
      <c r="H1124" s="34"/>
      <c r="I1124" s="84">
        <v>500000</v>
      </c>
      <c r="J1124" s="71">
        <v>0</v>
      </c>
      <c r="K1124" s="9">
        <f t="shared" si="61"/>
        <v>500000</v>
      </c>
      <c r="L1124" s="33"/>
    </row>
    <row r="1125" spans="1:12" ht="25.5">
      <c r="A1125" s="81"/>
      <c r="B1125" s="81"/>
      <c r="C1125" s="81"/>
      <c r="D1125" s="26" t="s">
        <v>1212</v>
      </c>
      <c r="E1125" s="71" t="s">
        <v>177</v>
      </c>
      <c r="F1125" s="27"/>
      <c r="G1125" s="39">
        <f t="shared" si="60"/>
        <v>0</v>
      </c>
      <c r="H1125" s="34"/>
      <c r="I1125" s="84">
        <v>1000000</v>
      </c>
      <c r="J1125" s="71">
        <v>1000000</v>
      </c>
      <c r="K1125" s="9">
        <f t="shared" si="61"/>
        <v>0</v>
      </c>
      <c r="L1125" s="33"/>
    </row>
    <row r="1126" spans="1:12" ht="12.75">
      <c r="A1126" s="81"/>
      <c r="B1126" s="81"/>
      <c r="C1126" s="81"/>
      <c r="D1126" s="26"/>
      <c r="E1126" s="71"/>
      <c r="F1126" s="27"/>
      <c r="G1126" s="39">
        <f t="shared" si="60"/>
        <v>0</v>
      </c>
      <c r="H1126" s="34"/>
      <c r="I1126" s="84"/>
      <c r="J1126" s="71"/>
      <c r="K1126" s="9">
        <f t="shared" si="61"/>
        <v>0</v>
      </c>
      <c r="L1126" s="33"/>
    </row>
    <row r="1127" spans="1:12" ht="25.5">
      <c r="A1127" s="81">
        <v>252</v>
      </c>
      <c r="B1127" s="81">
        <v>2016</v>
      </c>
      <c r="C1127" s="81">
        <v>2016</v>
      </c>
      <c r="D1127" s="134"/>
      <c r="E1127" s="134" t="s">
        <v>1056</v>
      </c>
      <c r="F1127" s="27" t="s">
        <v>1057</v>
      </c>
      <c r="G1127" s="39">
        <f t="shared" si="60"/>
        <v>127278.75</v>
      </c>
      <c r="H1127" s="34">
        <v>848525</v>
      </c>
      <c r="I1127" s="221">
        <f>I1128</f>
        <v>590550</v>
      </c>
      <c r="J1127" s="27">
        <f>J1128</f>
        <v>395102.82</v>
      </c>
      <c r="K1127" s="9">
        <f t="shared" si="61"/>
        <v>195447.18</v>
      </c>
      <c r="L1127" s="37">
        <f>H1127-I1127</f>
        <v>257975</v>
      </c>
    </row>
    <row r="1128" spans="1:12" ht="25.5">
      <c r="A1128" s="81"/>
      <c r="B1128" s="81"/>
      <c r="C1128" s="81"/>
      <c r="D1128" s="26" t="s">
        <v>1223</v>
      </c>
      <c r="E1128" s="132" t="s">
        <v>176</v>
      </c>
      <c r="F1128" s="134"/>
      <c r="G1128" s="39">
        <f t="shared" si="60"/>
        <v>0</v>
      </c>
      <c r="H1128" s="37"/>
      <c r="I1128" s="94">
        <v>590550</v>
      </c>
      <c r="J1128" s="132">
        <v>395102.82</v>
      </c>
      <c r="K1128" s="9">
        <f t="shared" si="61"/>
        <v>195447.18</v>
      </c>
      <c r="L1128" s="33"/>
    </row>
    <row r="1129" spans="1:12" ht="12.75">
      <c r="A1129" s="81"/>
      <c r="B1129" s="81"/>
      <c r="C1129" s="81"/>
      <c r="D1129" s="26"/>
      <c r="E1129" s="134"/>
      <c r="F1129" s="134"/>
      <c r="G1129" s="39">
        <f t="shared" si="60"/>
        <v>0</v>
      </c>
      <c r="H1129" s="39"/>
      <c r="I1129" s="84"/>
      <c r="J1129" s="232"/>
      <c r="K1129" s="9">
        <f t="shared" si="61"/>
        <v>0</v>
      </c>
      <c r="L1129" s="33"/>
    </row>
    <row r="1130" spans="1:12" ht="25.5">
      <c r="A1130" s="81">
        <v>253</v>
      </c>
      <c r="B1130" s="81">
        <v>2016</v>
      </c>
      <c r="C1130" s="81">
        <v>2016</v>
      </c>
      <c r="D1130" s="148"/>
      <c r="E1130" s="134" t="s">
        <v>1058</v>
      </c>
      <c r="F1130" s="134" t="s">
        <v>1059</v>
      </c>
      <c r="G1130" s="39">
        <f t="shared" si="60"/>
        <v>296425.8</v>
      </c>
      <c r="H1130" s="39">
        <v>1976172</v>
      </c>
      <c r="I1130" s="221">
        <f>I1131</f>
        <v>1710786</v>
      </c>
      <c r="J1130" s="134">
        <f>J1131</f>
        <v>1314337.29</v>
      </c>
      <c r="K1130" s="9">
        <f t="shared" si="61"/>
        <v>396448.70999999996</v>
      </c>
      <c r="L1130" s="37">
        <f>H1130-I1130</f>
        <v>265386</v>
      </c>
    </row>
    <row r="1131" spans="1:12" ht="25.5">
      <c r="A1131" s="81"/>
      <c r="B1131" s="81"/>
      <c r="C1131" s="81"/>
      <c r="D1131" s="26" t="s">
        <v>1224</v>
      </c>
      <c r="E1131" s="132" t="s">
        <v>176</v>
      </c>
      <c r="F1131" s="134"/>
      <c r="G1131" s="39">
        <f t="shared" si="60"/>
        <v>0</v>
      </c>
      <c r="H1131" s="39"/>
      <c r="I1131" s="84">
        <v>1710786</v>
      </c>
      <c r="J1131" s="132">
        <v>1314337.29</v>
      </c>
      <c r="K1131" s="9">
        <f t="shared" si="61"/>
        <v>396448.70999999996</v>
      </c>
      <c r="L1131" s="33"/>
    </row>
    <row r="1132" spans="1:12" ht="12.75">
      <c r="A1132" s="81"/>
      <c r="B1132" s="81"/>
      <c r="C1132" s="81"/>
      <c r="D1132" s="26"/>
      <c r="E1132" s="132"/>
      <c r="F1132" s="134"/>
      <c r="G1132" s="39">
        <f t="shared" si="60"/>
        <v>0</v>
      </c>
      <c r="H1132" s="39"/>
      <c r="I1132" s="84"/>
      <c r="J1132" s="132"/>
      <c r="K1132" s="9">
        <f t="shared" si="61"/>
        <v>0</v>
      </c>
      <c r="L1132" s="33"/>
    </row>
    <row r="1133" spans="1:12" ht="24.75" customHeight="1">
      <c r="A1133" s="81">
        <v>254</v>
      </c>
      <c r="B1133" s="81">
        <v>2014</v>
      </c>
      <c r="C1133" s="81">
        <v>2016</v>
      </c>
      <c r="D1133" s="134"/>
      <c r="E1133" s="27" t="s">
        <v>1060</v>
      </c>
      <c r="F1133" s="27" t="s">
        <v>1061</v>
      </c>
      <c r="G1133" s="39">
        <f t="shared" si="60"/>
        <v>1177288.2</v>
      </c>
      <c r="H1133" s="34">
        <v>7848588</v>
      </c>
      <c r="I1133" s="221">
        <f>I1134+I1135+I1136+I1137+I1138</f>
        <v>4927139</v>
      </c>
      <c r="J1133" s="27">
        <f>J1134+J1135+J1136+J1137+J1138</f>
        <v>4690252.62</v>
      </c>
      <c r="K1133" s="9">
        <f t="shared" si="61"/>
        <v>236886.37999999989</v>
      </c>
      <c r="L1133" s="37">
        <f>H1133-I1133</f>
        <v>2921449</v>
      </c>
    </row>
    <row r="1134" spans="1:12" ht="25.5">
      <c r="A1134" s="81"/>
      <c r="B1134" s="77"/>
      <c r="C1134" s="77"/>
      <c r="D1134" s="86" t="s">
        <v>1062</v>
      </c>
      <c r="E1134" s="71" t="s">
        <v>176</v>
      </c>
      <c r="F1134" s="114"/>
      <c r="G1134" s="39">
        <f t="shared" si="60"/>
        <v>0</v>
      </c>
      <c r="H1134" s="115"/>
      <c r="I1134" s="94">
        <v>500000</v>
      </c>
      <c r="J1134" s="116">
        <v>499424</v>
      </c>
      <c r="K1134" s="9">
        <f t="shared" si="61"/>
        <v>576</v>
      </c>
      <c r="L1134" s="33"/>
    </row>
    <row r="1135" spans="1:12" ht="25.5">
      <c r="A1135" s="81"/>
      <c r="B1135" s="77"/>
      <c r="C1135" s="77"/>
      <c r="D1135" s="86" t="s">
        <v>1063</v>
      </c>
      <c r="E1135" s="71" t="s">
        <v>177</v>
      </c>
      <c r="F1135" s="114"/>
      <c r="G1135" s="39">
        <f t="shared" si="60"/>
        <v>0</v>
      </c>
      <c r="H1135" s="115"/>
      <c r="I1135" s="94">
        <v>1500000</v>
      </c>
      <c r="J1135" s="116">
        <v>1500000</v>
      </c>
      <c r="K1135" s="9">
        <f t="shared" si="61"/>
        <v>0</v>
      </c>
      <c r="L1135" s="33"/>
    </row>
    <row r="1136" spans="1:12" ht="25.5">
      <c r="A1136" s="81"/>
      <c r="B1136" s="77"/>
      <c r="C1136" s="77"/>
      <c r="D1136" s="86" t="s">
        <v>1064</v>
      </c>
      <c r="E1136" s="71" t="s">
        <v>178</v>
      </c>
      <c r="F1136" s="114"/>
      <c r="G1136" s="39">
        <f t="shared" si="60"/>
        <v>0</v>
      </c>
      <c r="H1136" s="115"/>
      <c r="I1136" s="94">
        <v>697991</v>
      </c>
      <c r="J1136" s="116">
        <v>697991</v>
      </c>
      <c r="K1136" s="9">
        <f t="shared" si="61"/>
        <v>0</v>
      </c>
      <c r="L1136" s="33"/>
    </row>
    <row r="1137" spans="1:12" ht="25.5">
      <c r="A1137" s="81"/>
      <c r="B1137" s="77"/>
      <c r="C1137" s="77"/>
      <c r="D1137" s="86" t="s">
        <v>1065</v>
      </c>
      <c r="E1137" s="71" t="s">
        <v>187</v>
      </c>
      <c r="F1137" s="114"/>
      <c r="G1137" s="39">
        <f t="shared" si="60"/>
        <v>0</v>
      </c>
      <c r="H1137" s="115"/>
      <c r="I1137" s="94">
        <v>2015705</v>
      </c>
      <c r="J1137" s="116">
        <v>1992837.62</v>
      </c>
      <c r="K1137" s="9">
        <f t="shared" si="61"/>
        <v>22867.379999999888</v>
      </c>
      <c r="L1137" s="33"/>
    </row>
    <row r="1138" spans="1:12" ht="25.5">
      <c r="A1138" s="81"/>
      <c r="B1138" s="81"/>
      <c r="C1138" s="81"/>
      <c r="D1138" s="26" t="s">
        <v>1225</v>
      </c>
      <c r="E1138" s="71" t="s">
        <v>236</v>
      </c>
      <c r="F1138" s="114"/>
      <c r="G1138" s="39">
        <f t="shared" si="60"/>
        <v>0</v>
      </c>
      <c r="H1138" s="115"/>
      <c r="I1138" s="94">
        <v>213443</v>
      </c>
      <c r="J1138" s="116">
        <v>0</v>
      </c>
      <c r="K1138" s="9">
        <f t="shared" si="61"/>
        <v>213443</v>
      </c>
      <c r="L1138" s="33"/>
    </row>
    <row r="1139" spans="1:12" ht="12.75">
      <c r="A1139" s="81"/>
      <c r="B1139" s="77"/>
      <c r="C1139" s="77"/>
      <c r="D1139" s="86"/>
      <c r="E1139" s="71"/>
      <c r="F1139" s="114"/>
      <c r="G1139" s="39">
        <f t="shared" si="60"/>
        <v>0</v>
      </c>
      <c r="H1139" s="115"/>
      <c r="I1139" s="94"/>
      <c r="J1139" s="116"/>
      <c r="K1139" s="9">
        <f t="shared" si="61"/>
        <v>0</v>
      </c>
      <c r="L1139" s="33"/>
    </row>
    <row r="1140" spans="1:12" ht="38.25">
      <c r="A1140" s="81">
        <v>255</v>
      </c>
      <c r="B1140" s="81">
        <v>2014</v>
      </c>
      <c r="C1140" s="81">
        <v>2016</v>
      </c>
      <c r="D1140" s="134"/>
      <c r="E1140" s="117" t="s">
        <v>1066</v>
      </c>
      <c r="F1140" s="134" t="s">
        <v>1067</v>
      </c>
      <c r="G1140" s="39">
        <f t="shared" si="60"/>
        <v>863347.15650000004</v>
      </c>
      <c r="H1140" s="37">
        <f>2159158+2695740.71+900749</f>
        <v>5755647.71</v>
      </c>
      <c r="I1140" s="221">
        <f>SUM(I1141:I1143)</f>
        <v>2824549</v>
      </c>
      <c r="J1140" s="221">
        <f t="shared" ref="J1140" si="65">SUM(J1141:J1143)</f>
        <v>2361198</v>
      </c>
      <c r="K1140" s="9">
        <f t="shared" si="61"/>
        <v>463351</v>
      </c>
      <c r="L1140" s="37">
        <f>H1140-I1140</f>
        <v>2931098.71</v>
      </c>
    </row>
    <row r="1141" spans="1:12" ht="12.75">
      <c r="A1141" s="81"/>
      <c r="B1141" s="81"/>
      <c r="C1141" s="81"/>
      <c r="D1141" s="26">
        <v>4831</v>
      </c>
      <c r="E1141" s="132" t="s">
        <v>176</v>
      </c>
      <c r="F1141" s="134"/>
      <c r="G1141" s="39">
        <f t="shared" si="60"/>
        <v>0</v>
      </c>
      <c r="H1141" s="37"/>
      <c r="I1141" s="82">
        <v>1000000</v>
      </c>
      <c r="J1141" s="132">
        <v>1000000</v>
      </c>
      <c r="K1141" s="9">
        <f t="shared" si="61"/>
        <v>0</v>
      </c>
      <c r="L1141" s="33"/>
    </row>
    <row r="1142" spans="1:12" ht="12.75">
      <c r="A1142" s="81"/>
      <c r="B1142" s="81"/>
      <c r="C1142" s="81"/>
      <c r="D1142" s="26">
        <v>5004</v>
      </c>
      <c r="E1142" s="132" t="s">
        <v>177</v>
      </c>
      <c r="F1142" s="134"/>
      <c r="G1142" s="39">
        <f t="shared" si="60"/>
        <v>0</v>
      </c>
      <c r="H1142" s="37"/>
      <c r="I1142" s="82">
        <v>1011198</v>
      </c>
      <c r="J1142" s="132">
        <v>1011198</v>
      </c>
      <c r="K1142" s="9">
        <f t="shared" si="61"/>
        <v>0</v>
      </c>
      <c r="L1142" s="33"/>
    </row>
    <row r="1143" spans="1:12" ht="25.5">
      <c r="A1143" s="81"/>
      <c r="B1143" s="81"/>
      <c r="C1143" s="81"/>
      <c r="D1143" s="26" t="s">
        <v>1211</v>
      </c>
      <c r="E1143" s="132" t="s">
        <v>178</v>
      </c>
      <c r="F1143" s="134"/>
      <c r="G1143" s="39">
        <f t="shared" si="60"/>
        <v>0</v>
      </c>
      <c r="H1143" s="37"/>
      <c r="I1143" s="82">
        <v>813351</v>
      </c>
      <c r="J1143" s="132">
        <v>350000</v>
      </c>
      <c r="K1143" s="9">
        <f t="shared" si="61"/>
        <v>463351</v>
      </c>
      <c r="L1143" s="33"/>
    </row>
    <row r="1144" spans="1:12" ht="12.75">
      <c r="A1144" s="81"/>
      <c r="B1144" s="81"/>
      <c r="C1144" s="81"/>
      <c r="D1144" s="26"/>
      <c r="E1144" s="132"/>
      <c r="F1144" s="134"/>
      <c r="G1144" s="39">
        <f t="shared" si="60"/>
        <v>0</v>
      </c>
      <c r="H1144" s="37"/>
      <c r="I1144" s="82"/>
      <c r="J1144" s="132"/>
      <c r="K1144" s="9">
        <f t="shared" si="61"/>
        <v>0</v>
      </c>
      <c r="L1144" s="33"/>
    </row>
    <row r="1145" spans="1:12" ht="25.5">
      <c r="A1145" s="81">
        <v>256</v>
      </c>
      <c r="B1145" s="81">
        <v>2013</v>
      </c>
      <c r="C1145" s="81">
        <v>2016</v>
      </c>
      <c r="D1145" s="134"/>
      <c r="E1145" s="27" t="s">
        <v>1068</v>
      </c>
      <c r="F1145" s="27" t="s">
        <v>1069</v>
      </c>
      <c r="G1145" s="39">
        <f t="shared" si="60"/>
        <v>1240501.8</v>
      </c>
      <c r="H1145" s="34">
        <v>8270012</v>
      </c>
      <c r="I1145" s="221">
        <f>I1146+I1147+I1148+I1149+I1150+I1151</f>
        <v>7000000</v>
      </c>
      <c r="J1145" s="27">
        <f>J1146+J1147+J1148+J1149+J1150+J1151</f>
        <v>3269509.5700000003</v>
      </c>
      <c r="K1145" s="9">
        <f t="shared" si="61"/>
        <v>3730490.4299999997</v>
      </c>
      <c r="L1145" s="37">
        <f>H1145-I1145</f>
        <v>1270012</v>
      </c>
    </row>
    <row r="1146" spans="1:12" ht="25.5">
      <c r="A1146" s="106"/>
      <c r="B1146" s="106"/>
      <c r="C1146" s="106"/>
      <c r="D1146" s="107" t="s">
        <v>1070</v>
      </c>
      <c r="E1146" s="118" t="s">
        <v>176</v>
      </c>
      <c r="F1146" s="119"/>
      <c r="G1146" s="39">
        <f t="shared" ref="G1146:G1189" si="66">H1146*15/100</f>
        <v>0</v>
      </c>
      <c r="H1146" s="120"/>
      <c r="I1146" s="113">
        <v>500000</v>
      </c>
      <c r="J1146" s="118">
        <v>569511.99</v>
      </c>
      <c r="K1146" s="9">
        <f t="shared" si="61"/>
        <v>-69511.989999999991</v>
      </c>
      <c r="L1146" s="231"/>
    </row>
    <row r="1147" spans="1:12" ht="25.5">
      <c r="A1147" s="81"/>
      <c r="B1147" s="81"/>
      <c r="C1147" s="81"/>
      <c r="D1147" s="26" t="s">
        <v>1071</v>
      </c>
      <c r="E1147" s="71" t="s">
        <v>177</v>
      </c>
      <c r="F1147" s="27"/>
      <c r="G1147" s="39">
        <f t="shared" si="66"/>
        <v>0</v>
      </c>
      <c r="H1147" s="34"/>
      <c r="I1147" s="82">
        <v>1000000</v>
      </c>
      <c r="J1147" s="71">
        <v>999998.02</v>
      </c>
      <c r="K1147" s="9">
        <f t="shared" si="61"/>
        <v>1.9799999999813735</v>
      </c>
      <c r="L1147" s="33"/>
    </row>
    <row r="1148" spans="1:12" ht="25.5">
      <c r="A1148" s="81"/>
      <c r="B1148" s="81"/>
      <c r="C1148" s="81"/>
      <c r="D1148" s="26" t="s">
        <v>1072</v>
      </c>
      <c r="E1148" s="71" t="s">
        <v>178</v>
      </c>
      <c r="F1148" s="27"/>
      <c r="G1148" s="39">
        <f t="shared" si="66"/>
        <v>0</v>
      </c>
      <c r="H1148" s="34"/>
      <c r="I1148" s="82">
        <v>500000</v>
      </c>
      <c r="J1148" s="71">
        <v>499999.56</v>
      </c>
      <c r="K1148" s="9">
        <f t="shared" si="61"/>
        <v>0.44000000000232831</v>
      </c>
      <c r="L1148" s="33"/>
    </row>
    <row r="1149" spans="1:12" ht="25.5">
      <c r="A1149" s="81"/>
      <c r="B1149" s="81"/>
      <c r="C1149" s="81"/>
      <c r="D1149" s="26" t="s">
        <v>1073</v>
      </c>
      <c r="E1149" s="71" t="s">
        <v>187</v>
      </c>
      <c r="F1149" s="27"/>
      <c r="G1149" s="39">
        <f t="shared" si="66"/>
        <v>0</v>
      </c>
      <c r="H1149" s="34"/>
      <c r="I1149" s="82">
        <v>1000000</v>
      </c>
      <c r="J1149" s="71">
        <v>1000000</v>
      </c>
      <c r="K1149" s="9">
        <f t="shared" si="61"/>
        <v>0</v>
      </c>
      <c r="L1149" s="33"/>
    </row>
    <row r="1150" spans="1:12" ht="25.5">
      <c r="A1150" s="81"/>
      <c r="B1150" s="81"/>
      <c r="C1150" s="81"/>
      <c r="D1150" s="26" t="s">
        <v>1074</v>
      </c>
      <c r="E1150" s="71" t="s">
        <v>236</v>
      </c>
      <c r="F1150" s="27"/>
      <c r="G1150" s="39">
        <f t="shared" si="66"/>
        <v>0</v>
      </c>
      <c r="H1150" s="34"/>
      <c r="I1150" s="82">
        <v>2000000</v>
      </c>
      <c r="J1150" s="71">
        <v>0</v>
      </c>
      <c r="K1150" s="9">
        <f t="shared" si="61"/>
        <v>2000000</v>
      </c>
      <c r="L1150" s="33"/>
    </row>
    <row r="1151" spans="1:12" ht="32.25" customHeight="1">
      <c r="A1151" s="81"/>
      <c r="B1151" s="81"/>
      <c r="C1151" s="81"/>
      <c r="D1151" s="26" t="s">
        <v>1075</v>
      </c>
      <c r="E1151" s="71" t="s">
        <v>245</v>
      </c>
      <c r="F1151" s="27"/>
      <c r="G1151" s="39">
        <f t="shared" si="66"/>
        <v>0</v>
      </c>
      <c r="H1151" s="34"/>
      <c r="I1151" s="82">
        <v>2000000</v>
      </c>
      <c r="J1151" s="71">
        <v>200000</v>
      </c>
      <c r="K1151" s="9">
        <f t="shared" si="61"/>
        <v>1800000</v>
      </c>
      <c r="L1151" s="33"/>
    </row>
    <row r="1152" spans="1:12" ht="25.5">
      <c r="A1152" s="81">
        <v>257</v>
      </c>
      <c r="B1152" s="81">
        <v>2014</v>
      </c>
      <c r="C1152" s="81">
        <v>2016</v>
      </c>
      <c r="D1152" s="134"/>
      <c r="E1152" s="27" t="s">
        <v>1076</v>
      </c>
      <c r="F1152" s="27" t="s">
        <v>1077</v>
      </c>
      <c r="G1152" s="39">
        <f t="shared" si="66"/>
        <v>1236257.55</v>
      </c>
      <c r="H1152" s="34">
        <v>8241717</v>
      </c>
      <c r="I1152" s="221">
        <f>I1153+I1154+I1155+I1156+I1157</f>
        <v>7434842</v>
      </c>
      <c r="J1152" s="27">
        <f>J1153+J1154+J1155+J1156+J1157</f>
        <v>4495179.42</v>
      </c>
      <c r="K1152" s="9">
        <f t="shared" si="61"/>
        <v>2939662.58</v>
      </c>
      <c r="L1152" s="37">
        <f>H1152-I1152</f>
        <v>806875</v>
      </c>
    </row>
    <row r="1153" spans="1:12" ht="25.5">
      <c r="A1153" s="81"/>
      <c r="B1153" s="81"/>
      <c r="C1153" s="81"/>
      <c r="D1153" s="26" t="s">
        <v>1078</v>
      </c>
      <c r="E1153" s="71" t="s">
        <v>176</v>
      </c>
      <c r="F1153" s="27"/>
      <c r="G1153" s="39">
        <f t="shared" si="66"/>
        <v>0</v>
      </c>
      <c r="H1153" s="34"/>
      <c r="I1153" s="34">
        <v>1000000</v>
      </c>
      <c r="J1153" s="71">
        <v>1000000</v>
      </c>
      <c r="K1153" s="9">
        <f t="shared" si="61"/>
        <v>0</v>
      </c>
      <c r="L1153" s="33"/>
    </row>
    <row r="1154" spans="1:12" ht="25.5">
      <c r="A1154" s="81"/>
      <c r="B1154" s="81"/>
      <c r="C1154" s="81"/>
      <c r="D1154" s="26" t="s">
        <v>1079</v>
      </c>
      <c r="E1154" s="71" t="s">
        <v>177</v>
      </c>
      <c r="F1154" s="27"/>
      <c r="G1154" s="39">
        <f t="shared" si="66"/>
        <v>0</v>
      </c>
      <c r="H1154" s="34"/>
      <c r="I1154" s="37">
        <v>1000000</v>
      </c>
      <c r="J1154" s="71">
        <v>1000000</v>
      </c>
      <c r="K1154" s="9">
        <f t="shared" si="61"/>
        <v>0</v>
      </c>
      <c r="L1154" s="33"/>
    </row>
    <row r="1155" spans="1:12" ht="25.5">
      <c r="A1155" s="81"/>
      <c r="B1155" s="81"/>
      <c r="C1155" s="81"/>
      <c r="D1155" s="26" t="s">
        <v>1080</v>
      </c>
      <c r="E1155" s="71" t="s">
        <v>178</v>
      </c>
      <c r="F1155" s="27"/>
      <c r="G1155" s="39">
        <f t="shared" si="66"/>
        <v>0</v>
      </c>
      <c r="H1155" s="34"/>
      <c r="I1155" s="37">
        <v>1000000</v>
      </c>
      <c r="J1155" s="71">
        <v>1000000</v>
      </c>
      <c r="K1155" s="9">
        <f t="shared" ref="K1155:K1218" si="67">I1155-J1155</f>
        <v>0</v>
      </c>
      <c r="L1155" s="33"/>
    </row>
    <row r="1156" spans="1:12" ht="25.5">
      <c r="A1156" s="81"/>
      <c r="B1156" s="81"/>
      <c r="C1156" s="81"/>
      <c r="D1156" s="26" t="s">
        <v>1081</v>
      </c>
      <c r="E1156" s="71" t="s">
        <v>187</v>
      </c>
      <c r="F1156" s="27"/>
      <c r="G1156" s="39">
        <f t="shared" si="66"/>
        <v>0</v>
      </c>
      <c r="H1156" s="34"/>
      <c r="I1156" s="37">
        <v>2000000</v>
      </c>
      <c r="J1156" s="71">
        <v>1495179.42</v>
      </c>
      <c r="K1156" s="9">
        <f t="shared" si="67"/>
        <v>504820.58000000007</v>
      </c>
      <c r="L1156" s="33"/>
    </row>
    <row r="1157" spans="1:12" ht="34.5" customHeight="1">
      <c r="A1157" s="81"/>
      <c r="B1157" s="81"/>
      <c r="C1157" s="81"/>
      <c r="D1157" s="26" t="s">
        <v>1210</v>
      </c>
      <c r="E1157" s="71" t="s">
        <v>236</v>
      </c>
      <c r="F1157" s="27"/>
      <c r="G1157" s="39">
        <f t="shared" si="66"/>
        <v>0</v>
      </c>
      <c r="H1157" s="34"/>
      <c r="I1157" s="34">
        <v>2434842</v>
      </c>
      <c r="J1157" s="71">
        <v>0</v>
      </c>
      <c r="K1157" s="9">
        <f t="shared" si="67"/>
        <v>2434842</v>
      </c>
      <c r="L1157" s="33"/>
    </row>
    <row r="1158" spans="1:12" ht="12.75">
      <c r="A1158" s="81"/>
      <c r="B1158" s="81"/>
      <c r="C1158" s="81"/>
      <c r="D1158" s="26"/>
      <c r="E1158" s="134"/>
      <c r="F1158" s="134"/>
      <c r="G1158" s="39">
        <f t="shared" si="66"/>
        <v>0</v>
      </c>
      <c r="H1158" s="37"/>
      <c r="I1158" s="37"/>
      <c r="J1158" s="132"/>
      <c r="K1158" s="9">
        <f t="shared" si="67"/>
        <v>0</v>
      </c>
      <c r="L1158" s="33"/>
    </row>
    <row r="1159" spans="1:12" ht="25.5">
      <c r="A1159" s="81">
        <v>258</v>
      </c>
      <c r="B1159" s="288">
        <v>2014</v>
      </c>
      <c r="C1159" s="288">
        <v>2016</v>
      </c>
      <c r="D1159" s="148"/>
      <c r="E1159" s="134" t="s">
        <v>1082</v>
      </c>
      <c r="F1159" s="134" t="s">
        <v>1083</v>
      </c>
      <c r="G1159" s="39">
        <f t="shared" si="66"/>
        <v>1192175.7</v>
      </c>
      <c r="H1159" s="39">
        <v>7947838</v>
      </c>
      <c r="I1159" s="221">
        <f>I1160+I1161+I1162</f>
        <v>4000000</v>
      </c>
      <c r="J1159" s="132">
        <f>J1160+J1161+J1162</f>
        <v>2200000</v>
      </c>
      <c r="K1159" s="9">
        <f t="shared" si="67"/>
        <v>1800000</v>
      </c>
      <c r="L1159" s="37">
        <f>H1159-I1159</f>
        <v>3947838</v>
      </c>
    </row>
    <row r="1160" spans="1:12" ht="25.5">
      <c r="A1160" s="81"/>
      <c r="B1160" s="81"/>
      <c r="C1160" s="81"/>
      <c r="D1160" s="26" t="s">
        <v>1084</v>
      </c>
      <c r="E1160" s="134" t="s">
        <v>176</v>
      </c>
      <c r="F1160" s="134"/>
      <c r="G1160" s="39">
        <f t="shared" si="66"/>
        <v>0</v>
      </c>
      <c r="H1160" s="39"/>
      <c r="I1160" s="39">
        <v>1000000</v>
      </c>
      <c r="J1160" s="132">
        <v>1000000</v>
      </c>
      <c r="K1160" s="9">
        <f t="shared" si="67"/>
        <v>0</v>
      </c>
      <c r="L1160" s="33"/>
    </row>
    <row r="1161" spans="1:12" ht="25.5">
      <c r="A1161" s="81"/>
      <c r="B1161" s="81"/>
      <c r="C1161" s="81"/>
      <c r="D1161" s="26" t="s">
        <v>1085</v>
      </c>
      <c r="E1161" s="132" t="s">
        <v>177</v>
      </c>
      <c r="F1161" s="134"/>
      <c r="G1161" s="39">
        <f t="shared" si="66"/>
        <v>0</v>
      </c>
      <c r="H1161" s="37"/>
      <c r="I1161" s="37">
        <v>1000000</v>
      </c>
      <c r="J1161" s="132">
        <v>1000000</v>
      </c>
      <c r="K1161" s="9">
        <f t="shared" si="67"/>
        <v>0</v>
      </c>
      <c r="L1161" s="33"/>
    </row>
    <row r="1162" spans="1:12" ht="25.5">
      <c r="A1162" s="81"/>
      <c r="B1162" s="81"/>
      <c r="C1162" s="81"/>
      <c r="D1162" s="26" t="s">
        <v>1287</v>
      </c>
      <c r="E1162" s="132" t="s">
        <v>178</v>
      </c>
      <c r="F1162" s="134"/>
      <c r="G1162" s="39">
        <f t="shared" si="66"/>
        <v>0</v>
      </c>
      <c r="H1162" s="37"/>
      <c r="I1162" s="39">
        <v>2000000</v>
      </c>
      <c r="J1162" s="132">
        <v>200000</v>
      </c>
      <c r="K1162" s="9">
        <f t="shared" si="67"/>
        <v>1800000</v>
      </c>
      <c r="L1162" s="33"/>
    </row>
    <row r="1163" spans="1:12" ht="12.75">
      <c r="A1163" s="81"/>
      <c r="B1163" s="81"/>
      <c r="C1163" s="81"/>
      <c r="D1163" s="26"/>
      <c r="E1163" s="71"/>
      <c r="F1163" s="27"/>
      <c r="G1163" s="39">
        <f t="shared" si="66"/>
        <v>0</v>
      </c>
      <c r="H1163" s="34"/>
      <c r="I1163" s="34"/>
      <c r="J1163" s="71"/>
      <c r="K1163" s="9">
        <f t="shared" si="67"/>
        <v>0</v>
      </c>
      <c r="L1163" s="33"/>
    </row>
    <row r="1164" spans="1:12" ht="51">
      <c r="A1164" s="81">
        <v>259</v>
      </c>
      <c r="B1164" s="81">
        <v>2015</v>
      </c>
      <c r="C1164" s="81">
        <v>2016</v>
      </c>
      <c r="D1164" s="134"/>
      <c r="E1164" s="134" t="s">
        <v>1086</v>
      </c>
      <c r="F1164" s="134" t="s">
        <v>1087</v>
      </c>
      <c r="G1164" s="39">
        <f t="shared" si="66"/>
        <v>1610211.75</v>
      </c>
      <c r="H1164" s="39">
        <v>10734745</v>
      </c>
      <c r="I1164" s="221">
        <f>I1165+I1166</f>
        <v>3000000</v>
      </c>
      <c r="J1164" s="134">
        <f>J1165+J1166</f>
        <v>2948128.12</v>
      </c>
      <c r="K1164" s="9">
        <f t="shared" si="67"/>
        <v>51871.879999999888</v>
      </c>
      <c r="L1164" s="37">
        <f>H1164-I1164</f>
        <v>7734745</v>
      </c>
    </row>
    <row r="1165" spans="1:12" ht="25.5">
      <c r="A1165" s="81"/>
      <c r="B1165" s="81"/>
      <c r="C1165" s="81"/>
      <c r="D1165" s="26" t="s">
        <v>1088</v>
      </c>
      <c r="E1165" s="134" t="s">
        <v>176</v>
      </c>
      <c r="F1165" s="134"/>
      <c r="G1165" s="39">
        <f t="shared" si="66"/>
        <v>0</v>
      </c>
      <c r="H1165" s="39"/>
      <c r="I1165" s="82">
        <v>2000000</v>
      </c>
      <c r="J1165" s="132">
        <v>1949598.71</v>
      </c>
      <c r="K1165" s="9">
        <f t="shared" si="67"/>
        <v>50401.290000000037</v>
      </c>
      <c r="L1165" s="33"/>
    </row>
    <row r="1166" spans="1:12" ht="25.5">
      <c r="A1166" s="81"/>
      <c r="B1166" s="81"/>
      <c r="C1166" s="81"/>
      <c r="D1166" s="26" t="s">
        <v>1286</v>
      </c>
      <c r="E1166" s="132" t="s">
        <v>177</v>
      </c>
      <c r="F1166" s="134"/>
      <c r="G1166" s="39">
        <f t="shared" si="66"/>
        <v>0</v>
      </c>
      <c r="H1166" s="39"/>
      <c r="I1166" s="82">
        <v>1000000</v>
      </c>
      <c r="J1166" s="132">
        <v>998529.41</v>
      </c>
      <c r="K1166" s="9">
        <f t="shared" si="67"/>
        <v>1470.5899999999674</v>
      </c>
      <c r="L1166" s="33"/>
    </row>
    <row r="1167" spans="1:12" ht="12.75">
      <c r="A1167" s="81"/>
      <c r="B1167" s="81"/>
      <c r="C1167" s="81"/>
      <c r="D1167" s="26"/>
      <c r="E1167" s="132"/>
      <c r="F1167" s="134"/>
      <c r="G1167" s="39">
        <f t="shared" si="66"/>
        <v>0</v>
      </c>
      <c r="H1167" s="39"/>
      <c r="I1167" s="84"/>
      <c r="J1167" s="132"/>
      <c r="K1167" s="9">
        <f t="shared" si="67"/>
        <v>0</v>
      </c>
      <c r="L1167" s="33"/>
    </row>
    <row r="1168" spans="1:12" ht="25.5">
      <c r="A1168" s="81">
        <v>260</v>
      </c>
      <c r="B1168" s="81">
        <v>2015</v>
      </c>
      <c r="C1168" s="81">
        <v>2016</v>
      </c>
      <c r="D1168" s="134"/>
      <c r="E1168" s="27" t="s">
        <v>1089</v>
      </c>
      <c r="F1168" s="27" t="s">
        <v>1090</v>
      </c>
      <c r="G1168" s="39">
        <f t="shared" si="66"/>
        <v>1085927.1000000001</v>
      </c>
      <c r="H1168" s="34">
        <v>7239514</v>
      </c>
      <c r="I1168" s="221">
        <f>I1169+I1170</f>
        <v>4000000</v>
      </c>
      <c r="J1168" s="27">
        <f>J1169+J1170</f>
        <v>3563917.13</v>
      </c>
      <c r="K1168" s="9">
        <f t="shared" si="67"/>
        <v>436082.87000000011</v>
      </c>
      <c r="L1168" s="37">
        <f>H1168-I1168</f>
        <v>3239514</v>
      </c>
    </row>
    <row r="1169" spans="1:12" ht="25.5">
      <c r="A1169" s="81"/>
      <c r="B1169" s="81"/>
      <c r="C1169" s="81"/>
      <c r="D1169" s="26" t="s">
        <v>1091</v>
      </c>
      <c r="E1169" s="27" t="s">
        <v>176</v>
      </c>
      <c r="F1169" s="27"/>
      <c r="G1169" s="39">
        <f t="shared" si="66"/>
        <v>0</v>
      </c>
      <c r="H1169" s="34"/>
      <c r="I1169" s="37">
        <v>2000000</v>
      </c>
      <c r="J1169" s="27">
        <v>1917003.51</v>
      </c>
      <c r="K1169" s="9">
        <f t="shared" si="67"/>
        <v>82996.489999999991</v>
      </c>
      <c r="L1169" s="33"/>
    </row>
    <row r="1170" spans="1:12" ht="25.5">
      <c r="A1170" s="81"/>
      <c r="B1170" s="81"/>
      <c r="C1170" s="81"/>
      <c r="D1170" s="26" t="s">
        <v>1209</v>
      </c>
      <c r="E1170" s="134" t="s">
        <v>177</v>
      </c>
      <c r="F1170" s="134"/>
      <c r="G1170" s="39">
        <f t="shared" si="66"/>
        <v>0</v>
      </c>
      <c r="H1170" s="39"/>
      <c r="I1170" s="37">
        <v>2000000</v>
      </c>
      <c r="J1170" s="134">
        <v>1646913.62</v>
      </c>
      <c r="K1170" s="9">
        <f t="shared" si="67"/>
        <v>353086.37999999989</v>
      </c>
      <c r="L1170" s="33"/>
    </row>
    <row r="1171" spans="1:12" ht="12.75">
      <c r="A1171" s="81"/>
      <c r="B1171" s="81"/>
      <c r="C1171" s="81"/>
      <c r="D1171" s="26"/>
      <c r="E1171" s="134"/>
      <c r="F1171" s="134"/>
      <c r="G1171" s="39">
        <f t="shared" si="66"/>
        <v>0</v>
      </c>
      <c r="H1171" s="39"/>
      <c r="I1171" s="39"/>
      <c r="J1171" s="132"/>
      <c r="K1171" s="9">
        <f t="shared" si="67"/>
        <v>0</v>
      </c>
      <c r="L1171" s="33"/>
    </row>
    <row r="1172" spans="1:12" ht="38.25">
      <c r="A1172" s="81">
        <v>261</v>
      </c>
      <c r="B1172" s="81">
        <v>2015</v>
      </c>
      <c r="C1172" s="81">
        <v>2016</v>
      </c>
      <c r="D1172" s="134"/>
      <c r="E1172" s="26" t="s">
        <v>1092</v>
      </c>
      <c r="F1172" s="134" t="s">
        <v>1093</v>
      </c>
      <c r="G1172" s="39">
        <f t="shared" si="66"/>
        <v>5103672.5999999996</v>
      </c>
      <c r="H1172" s="39">
        <v>34024484</v>
      </c>
      <c r="I1172" s="221">
        <f>I1173+I1174</f>
        <v>4000000</v>
      </c>
      <c r="J1172" s="134">
        <f>J1173+J1174</f>
        <v>2200000</v>
      </c>
      <c r="K1172" s="9">
        <f t="shared" si="67"/>
        <v>1800000</v>
      </c>
      <c r="L1172" s="37">
        <f>H1172-I1172</f>
        <v>30024484</v>
      </c>
    </row>
    <row r="1173" spans="1:12" ht="25.5">
      <c r="A1173" s="81"/>
      <c r="B1173" s="81"/>
      <c r="C1173" s="81"/>
      <c r="D1173" s="26" t="s">
        <v>1094</v>
      </c>
      <c r="E1173" s="86" t="s">
        <v>176</v>
      </c>
      <c r="F1173" s="134"/>
      <c r="G1173" s="39">
        <f t="shared" si="66"/>
        <v>0</v>
      </c>
      <c r="H1173" s="39"/>
      <c r="I1173" s="82">
        <v>2000000</v>
      </c>
      <c r="J1173" s="132">
        <v>2000000</v>
      </c>
      <c r="K1173" s="9">
        <f t="shared" si="67"/>
        <v>0</v>
      </c>
      <c r="L1173" s="33"/>
    </row>
    <row r="1174" spans="1:12" ht="25.5">
      <c r="A1174" s="81"/>
      <c r="B1174" s="81"/>
      <c r="C1174" s="81"/>
      <c r="D1174" s="26" t="s">
        <v>1285</v>
      </c>
      <c r="E1174" s="86" t="s">
        <v>177</v>
      </c>
      <c r="F1174" s="134"/>
      <c r="G1174" s="39">
        <f t="shared" si="66"/>
        <v>0</v>
      </c>
      <c r="H1174" s="39"/>
      <c r="I1174" s="82">
        <v>2000000</v>
      </c>
      <c r="J1174" s="132">
        <v>200000</v>
      </c>
      <c r="K1174" s="9">
        <f t="shared" si="67"/>
        <v>1800000</v>
      </c>
      <c r="L1174" s="33"/>
    </row>
    <row r="1175" spans="1:12" ht="12.75">
      <c r="A1175" s="81"/>
      <c r="B1175" s="81"/>
      <c r="C1175" s="81"/>
      <c r="D1175" s="26"/>
      <c r="E1175" s="86"/>
      <c r="F1175" s="134"/>
      <c r="G1175" s="39">
        <f t="shared" si="66"/>
        <v>0</v>
      </c>
      <c r="H1175" s="39"/>
      <c r="I1175" s="82"/>
      <c r="J1175" s="132"/>
      <c r="K1175" s="9">
        <f t="shared" si="67"/>
        <v>0</v>
      </c>
      <c r="L1175" s="33"/>
    </row>
    <row r="1176" spans="1:12" ht="25.5">
      <c r="A1176" s="81">
        <v>262</v>
      </c>
      <c r="B1176" s="81">
        <v>2015</v>
      </c>
      <c r="C1176" s="81">
        <v>2016</v>
      </c>
      <c r="D1176" s="134"/>
      <c r="E1176" s="27" t="s">
        <v>1095</v>
      </c>
      <c r="F1176" s="27" t="s">
        <v>1096</v>
      </c>
      <c r="G1176" s="39">
        <f t="shared" si="66"/>
        <v>1949951.25</v>
      </c>
      <c r="H1176" s="34">
        <v>12999675</v>
      </c>
      <c r="I1176" s="221">
        <f>I1177+I1178</f>
        <v>4000000</v>
      </c>
      <c r="J1176" s="27">
        <f>J1177+J1178</f>
        <v>4000000</v>
      </c>
      <c r="K1176" s="9">
        <f t="shared" si="67"/>
        <v>0</v>
      </c>
      <c r="L1176" s="37">
        <f>H1176-I1176</f>
        <v>8999675</v>
      </c>
    </row>
    <row r="1177" spans="1:12" ht="25.5">
      <c r="A1177" s="81"/>
      <c r="B1177" s="81"/>
      <c r="C1177" s="81"/>
      <c r="D1177" s="26" t="s">
        <v>1097</v>
      </c>
      <c r="E1177" s="71" t="s">
        <v>176</v>
      </c>
      <c r="F1177" s="27"/>
      <c r="G1177" s="39">
        <f t="shared" si="66"/>
        <v>0</v>
      </c>
      <c r="H1177" s="34"/>
      <c r="I1177" s="82">
        <v>2000000</v>
      </c>
      <c r="J1177" s="71">
        <v>2000000</v>
      </c>
      <c r="K1177" s="9">
        <f t="shared" si="67"/>
        <v>0</v>
      </c>
      <c r="L1177" s="33"/>
    </row>
    <row r="1178" spans="1:12" ht="25.5">
      <c r="A1178" s="81"/>
      <c r="B1178" s="81"/>
      <c r="C1178" s="81"/>
      <c r="D1178" s="26" t="s">
        <v>1208</v>
      </c>
      <c r="E1178" s="71" t="s">
        <v>177</v>
      </c>
      <c r="F1178" s="27"/>
      <c r="G1178" s="39">
        <f t="shared" si="66"/>
        <v>0</v>
      </c>
      <c r="H1178" s="34"/>
      <c r="I1178" s="82">
        <v>2000000</v>
      </c>
      <c r="J1178" s="71">
        <v>2000000</v>
      </c>
      <c r="K1178" s="9">
        <f t="shared" si="67"/>
        <v>0</v>
      </c>
      <c r="L1178" s="33"/>
    </row>
    <row r="1179" spans="1:12" ht="12.75">
      <c r="A1179" s="81"/>
      <c r="B1179" s="81"/>
      <c r="C1179" s="81"/>
      <c r="D1179" s="26"/>
      <c r="E1179" s="132"/>
      <c r="F1179" s="81"/>
      <c r="G1179" s="39">
        <f t="shared" si="66"/>
        <v>0</v>
      </c>
      <c r="H1179" s="39"/>
      <c r="I1179" s="84"/>
      <c r="J1179" s="132"/>
      <c r="K1179" s="9">
        <f t="shared" si="67"/>
        <v>0</v>
      </c>
      <c r="L1179" s="33"/>
    </row>
    <row r="1180" spans="1:12" ht="25.5">
      <c r="A1180" s="81">
        <v>263</v>
      </c>
      <c r="B1180" s="81">
        <v>2014</v>
      </c>
      <c r="C1180" s="81">
        <v>2016</v>
      </c>
      <c r="D1180" s="134"/>
      <c r="E1180" s="27" t="s">
        <v>1181</v>
      </c>
      <c r="F1180" s="27" t="s">
        <v>1098</v>
      </c>
      <c r="G1180" s="39">
        <f t="shared" si="66"/>
        <v>744608.1</v>
      </c>
      <c r="H1180" s="34">
        <v>4964054</v>
      </c>
      <c r="I1180" s="221">
        <f>I1181+I1182+I1183</f>
        <v>4346046</v>
      </c>
      <c r="J1180" s="27">
        <f>J1181+J1182+J1183</f>
        <v>1963390</v>
      </c>
      <c r="K1180" s="9">
        <f t="shared" si="67"/>
        <v>2382656</v>
      </c>
      <c r="L1180" s="37">
        <f>H1180-I1180</f>
        <v>618008</v>
      </c>
    </row>
    <row r="1181" spans="1:12" ht="25.5">
      <c r="A1181" s="81"/>
      <c r="B1181" s="81"/>
      <c r="C1181" s="81"/>
      <c r="D1181" s="26" t="s">
        <v>1099</v>
      </c>
      <c r="E1181" s="71" t="s">
        <v>176</v>
      </c>
      <c r="F1181" s="27"/>
      <c r="G1181" s="39">
        <f t="shared" si="66"/>
        <v>0</v>
      </c>
      <c r="H1181" s="34"/>
      <c r="I1181" s="94">
        <v>1000000</v>
      </c>
      <c r="J1181" s="71">
        <v>963390</v>
      </c>
      <c r="K1181" s="9">
        <f t="shared" si="67"/>
        <v>36610</v>
      </c>
      <c r="L1181" s="33"/>
    </row>
    <row r="1182" spans="1:12" ht="25.5">
      <c r="A1182" s="81"/>
      <c r="B1182" s="81"/>
      <c r="C1182" s="81"/>
      <c r="D1182" s="26" t="s">
        <v>1100</v>
      </c>
      <c r="E1182" s="71" t="s">
        <v>177</v>
      </c>
      <c r="F1182" s="27"/>
      <c r="G1182" s="39">
        <f t="shared" si="66"/>
        <v>0</v>
      </c>
      <c r="H1182" s="34"/>
      <c r="I1182" s="94">
        <v>1000000</v>
      </c>
      <c r="J1182" s="71">
        <v>1000000</v>
      </c>
      <c r="K1182" s="9">
        <f t="shared" si="67"/>
        <v>0</v>
      </c>
      <c r="L1182" s="33"/>
    </row>
    <row r="1183" spans="1:12" ht="38.25">
      <c r="A1183" s="81"/>
      <c r="B1183" s="81"/>
      <c r="C1183" s="81"/>
      <c r="D1183" s="26" t="s">
        <v>1101</v>
      </c>
      <c r="E1183" s="71" t="s">
        <v>178</v>
      </c>
      <c r="F1183" s="27"/>
      <c r="G1183" s="39">
        <f t="shared" si="66"/>
        <v>0</v>
      </c>
      <c r="H1183" s="34"/>
      <c r="I1183" s="94">
        <v>2346046</v>
      </c>
      <c r="J1183" s="71">
        <v>0</v>
      </c>
      <c r="K1183" s="9">
        <f t="shared" si="67"/>
        <v>2346046</v>
      </c>
      <c r="L1183" s="33"/>
    </row>
    <row r="1184" spans="1:12" ht="12.75">
      <c r="A1184" s="81"/>
      <c r="B1184" s="81"/>
      <c r="C1184" s="81"/>
      <c r="D1184" s="26"/>
      <c r="E1184" s="71"/>
      <c r="F1184" s="27"/>
      <c r="G1184" s="39">
        <f t="shared" si="66"/>
        <v>0</v>
      </c>
      <c r="H1184" s="34"/>
      <c r="I1184" s="94"/>
      <c r="J1184" s="71"/>
      <c r="K1184" s="9">
        <f t="shared" si="67"/>
        <v>0</v>
      </c>
      <c r="L1184" s="33"/>
    </row>
    <row r="1185" spans="1:12" ht="38.25">
      <c r="A1185" s="81">
        <v>264</v>
      </c>
      <c r="B1185" s="81">
        <v>2012</v>
      </c>
      <c r="C1185" s="81">
        <v>2016</v>
      </c>
      <c r="D1185" s="134"/>
      <c r="E1185" s="27" t="s">
        <v>1102</v>
      </c>
      <c r="F1185" s="134" t="s">
        <v>1103</v>
      </c>
      <c r="G1185" s="39">
        <f t="shared" si="66"/>
        <v>525778.05000000005</v>
      </c>
      <c r="H1185" s="34">
        <v>3505187</v>
      </c>
      <c r="I1185" s="221">
        <f>I1186+I1187+I1188+I1189+I1190+I1191</f>
        <v>3104817</v>
      </c>
      <c r="J1185" s="134">
        <f>J1186+J1187+J1188+J1189+J1190+J1191</f>
        <v>2911606.32</v>
      </c>
      <c r="K1185" s="9">
        <f t="shared" si="67"/>
        <v>193210.68000000017</v>
      </c>
      <c r="L1185" s="37">
        <f>H1185-I1185</f>
        <v>400370</v>
      </c>
    </row>
    <row r="1186" spans="1:12" ht="25.5">
      <c r="A1186" s="81"/>
      <c r="B1186" s="81"/>
      <c r="C1186" s="81"/>
      <c r="D1186" s="26" t="s">
        <v>1104</v>
      </c>
      <c r="E1186" s="27" t="s">
        <v>176</v>
      </c>
      <c r="F1186" s="134"/>
      <c r="G1186" s="39">
        <f t="shared" si="66"/>
        <v>0</v>
      </c>
      <c r="H1186" s="34"/>
      <c r="I1186" s="34">
        <v>500000</v>
      </c>
      <c r="J1186" s="134">
        <v>500000</v>
      </c>
      <c r="K1186" s="9">
        <f t="shared" si="67"/>
        <v>0</v>
      </c>
      <c r="L1186" s="33"/>
    </row>
    <row r="1187" spans="1:12" ht="25.5">
      <c r="A1187" s="81"/>
      <c r="B1187" s="81"/>
      <c r="C1187" s="81"/>
      <c r="D1187" s="26" t="s">
        <v>1105</v>
      </c>
      <c r="E1187" s="27" t="s">
        <v>177</v>
      </c>
      <c r="F1187" s="134"/>
      <c r="G1187" s="39">
        <f t="shared" si="66"/>
        <v>0</v>
      </c>
      <c r="H1187" s="34"/>
      <c r="I1187" s="34">
        <v>786523</v>
      </c>
      <c r="J1187" s="134">
        <v>786523</v>
      </c>
      <c r="K1187" s="9">
        <f t="shared" si="67"/>
        <v>0</v>
      </c>
      <c r="L1187" s="33"/>
    </row>
    <row r="1188" spans="1:12" ht="25.5">
      <c r="A1188" s="81"/>
      <c r="B1188" s="81"/>
      <c r="C1188" s="81"/>
      <c r="D1188" s="26" t="s">
        <v>1106</v>
      </c>
      <c r="E1188" s="27" t="s">
        <v>178</v>
      </c>
      <c r="F1188" s="134"/>
      <c r="G1188" s="39">
        <f t="shared" si="66"/>
        <v>0</v>
      </c>
      <c r="H1188" s="34"/>
      <c r="I1188" s="34">
        <v>58250</v>
      </c>
      <c r="J1188" s="134">
        <v>58250</v>
      </c>
      <c r="K1188" s="9">
        <f t="shared" si="67"/>
        <v>0</v>
      </c>
      <c r="L1188" s="33"/>
    </row>
    <row r="1189" spans="1:12" ht="25.5">
      <c r="A1189" s="81"/>
      <c r="B1189" s="81"/>
      <c r="C1189" s="81"/>
      <c r="D1189" s="26" t="s">
        <v>1107</v>
      </c>
      <c r="E1189" s="27" t="s">
        <v>187</v>
      </c>
      <c r="F1189" s="134"/>
      <c r="G1189" s="39">
        <f t="shared" si="66"/>
        <v>0</v>
      </c>
      <c r="H1189" s="34"/>
      <c r="I1189" s="34">
        <v>500000</v>
      </c>
      <c r="J1189" s="134">
        <v>500000</v>
      </c>
      <c r="K1189" s="9">
        <f t="shared" si="67"/>
        <v>0</v>
      </c>
      <c r="L1189" s="33"/>
    </row>
    <row r="1190" spans="1:12" ht="25.5">
      <c r="A1190" s="81"/>
      <c r="B1190" s="81"/>
      <c r="C1190" s="81"/>
      <c r="D1190" s="26" t="s">
        <v>1108</v>
      </c>
      <c r="E1190" s="27" t="s">
        <v>236</v>
      </c>
      <c r="F1190" s="134"/>
      <c r="G1190" s="39">
        <f t="shared" ref="G1190:G1245" si="68">H1190*15/100</f>
        <v>0</v>
      </c>
      <c r="H1190" s="34"/>
      <c r="I1190" s="34">
        <v>1001254</v>
      </c>
      <c r="J1190" s="134">
        <v>924810.88</v>
      </c>
      <c r="K1190" s="9">
        <f t="shared" si="67"/>
        <v>76443.12</v>
      </c>
      <c r="L1190" s="33"/>
    </row>
    <row r="1191" spans="1:12" ht="25.5">
      <c r="A1191" s="81"/>
      <c r="B1191" s="81"/>
      <c r="C1191" s="81"/>
      <c r="D1191" s="26" t="s">
        <v>1284</v>
      </c>
      <c r="E1191" s="27" t="s">
        <v>245</v>
      </c>
      <c r="F1191" s="134"/>
      <c r="G1191" s="39">
        <f t="shared" si="68"/>
        <v>0</v>
      </c>
      <c r="H1191" s="34"/>
      <c r="I1191" s="34">
        <v>258790</v>
      </c>
      <c r="J1191" s="134">
        <v>142022.44</v>
      </c>
      <c r="K1191" s="9">
        <f t="shared" si="67"/>
        <v>116767.56</v>
      </c>
      <c r="L1191" s="33"/>
    </row>
    <row r="1192" spans="1:12" ht="12.75">
      <c r="A1192" s="81"/>
      <c r="B1192" s="81"/>
      <c r="C1192" s="81"/>
      <c r="D1192" s="26"/>
      <c r="E1192" s="71"/>
      <c r="F1192" s="81"/>
      <c r="G1192" s="39">
        <f t="shared" si="68"/>
        <v>0</v>
      </c>
      <c r="H1192" s="34"/>
      <c r="I1192" s="82"/>
      <c r="J1192" s="71"/>
      <c r="K1192" s="9">
        <f t="shared" si="67"/>
        <v>0</v>
      </c>
      <c r="L1192" s="33"/>
    </row>
    <row r="1193" spans="1:12" ht="25.5">
      <c r="A1193" s="81">
        <v>265</v>
      </c>
      <c r="B1193" s="81">
        <v>2014</v>
      </c>
      <c r="C1193" s="81">
        <v>2016</v>
      </c>
      <c r="D1193" s="134"/>
      <c r="E1193" s="27" t="s">
        <v>1109</v>
      </c>
      <c r="F1193" s="27" t="s">
        <v>1110</v>
      </c>
      <c r="G1193" s="39">
        <f t="shared" si="68"/>
        <v>220048.5</v>
      </c>
      <c r="H1193" s="34">
        <v>1466990</v>
      </c>
      <c r="I1193" s="221">
        <f>I1194+I1195</f>
        <v>1321942</v>
      </c>
      <c r="J1193" s="71">
        <f>J1194+J1195</f>
        <v>1097982.57</v>
      </c>
      <c r="K1193" s="9">
        <f t="shared" si="67"/>
        <v>223959.42999999993</v>
      </c>
      <c r="L1193" s="37">
        <f>H1193-I1193</f>
        <v>145048</v>
      </c>
    </row>
    <row r="1194" spans="1:12" ht="25.5">
      <c r="A1194" s="81"/>
      <c r="B1194" s="81"/>
      <c r="C1194" s="81"/>
      <c r="D1194" s="26" t="s">
        <v>1111</v>
      </c>
      <c r="E1194" s="27" t="s">
        <v>176</v>
      </c>
      <c r="F1194" s="27"/>
      <c r="G1194" s="39">
        <f t="shared" si="68"/>
        <v>0</v>
      </c>
      <c r="H1194" s="34"/>
      <c r="I1194" s="34">
        <v>500000</v>
      </c>
      <c r="J1194" s="71">
        <v>499756.58</v>
      </c>
      <c r="K1194" s="9">
        <f t="shared" si="67"/>
        <v>243.4199999999837</v>
      </c>
      <c r="L1194" s="33"/>
    </row>
    <row r="1195" spans="1:12" ht="25.5">
      <c r="A1195" s="81"/>
      <c r="B1195" s="81"/>
      <c r="C1195" s="81"/>
      <c r="D1195" s="26" t="s">
        <v>1207</v>
      </c>
      <c r="E1195" s="71" t="s">
        <v>177</v>
      </c>
      <c r="F1195" s="27"/>
      <c r="G1195" s="39">
        <f t="shared" si="68"/>
        <v>0</v>
      </c>
      <c r="H1195" s="34"/>
      <c r="I1195" s="94">
        <v>821942</v>
      </c>
      <c r="J1195" s="71">
        <v>598225.99</v>
      </c>
      <c r="K1195" s="9">
        <f t="shared" si="67"/>
        <v>223716.01</v>
      </c>
      <c r="L1195" s="33"/>
    </row>
    <row r="1196" spans="1:12" ht="12.75">
      <c r="A1196" s="81"/>
      <c r="B1196" s="81"/>
      <c r="C1196" s="81"/>
      <c r="D1196" s="26"/>
      <c r="E1196" s="71"/>
      <c r="F1196" s="27"/>
      <c r="G1196" s="39">
        <f t="shared" si="68"/>
        <v>0</v>
      </c>
      <c r="H1196" s="34"/>
      <c r="I1196" s="94"/>
      <c r="J1196" s="71"/>
      <c r="K1196" s="9">
        <f t="shared" si="67"/>
        <v>0</v>
      </c>
      <c r="L1196" s="33"/>
    </row>
    <row r="1197" spans="1:12" ht="25.5">
      <c r="A1197" s="81">
        <v>266</v>
      </c>
      <c r="B1197" s="81">
        <v>2014</v>
      </c>
      <c r="C1197" s="81">
        <v>2016</v>
      </c>
      <c r="D1197" s="134"/>
      <c r="E1197" s="27" t="s">
        <v>1112</v>
      </c>
      <c r="F1197" s="27" t="s">
        <v>1113</v>
      </c>
      <c r="G1197" s="39">
        <f t="shared" si="68"/>
        <v>1043289.75</v>
      </c>
      <c r="H1197" s="34">
        <v>6955265</v>
      </c>
      <c r="I1197" s="221">
        <f>I1198+I1199+I1200</f>
        <v>2500000</v>
      </c>
      <c r="J1197" s="27">
        <f>J1198+J1199+J1200</f>
        <v>1500000</v>
      </c>
      <c r="K1197" s="9">
        <f t="shared" si="67"/>
        <v>1000000</v>
      </c>
      <c r="L1197" s="37">
        <f>H1197-I1197</f>
        <v>4455265</v>
      </c>
    </row>
    <row r="1198" spans="1:12" ht="25.5">
      <c r="A1198" s="81"/>
      <c r="B1198" s="81"/>
      <c r="C1198" s="81"/>
      <c r="D1198" s="26" t="s">
        <v>1114</v>
      </c>
      <c r="E1198" s="71" t="s">
        <v>176</v>
      </c>
      <c r="F1198" s="27"/>
      <c r="G1198" s="39">
        <f t="shared" si="68"/>
        <v>0</v>
      </c>
      <c r="H1198" s="34"/>
      <c r="I1198" s="82">
        <v>500000</v>
      </c>
      <c r="J1198" s="71">
        <v>500000</v>
      </c>
      <c r="K1198" s="9">
        <f t="shared" si="67"/>
        <v>0</v>
      </c>
      <c r="L1198" s="33"/>
    </row>
    <row r="1199" spans="1:12" ht="25.5">
      <c r="A1199" s="81"/>
      <c r="B1199" s="81"/>
      <c r="C1199" s="81"/>
      <c r="D1199" s="26" t="s">
        <v>1115</v>
      </c>
      <c r="E1199" s="71" t="s">
        <v>177</v>
      </c>
      <c r="F1199" s="27"/>
      <c r="G1199" s="39">
        <f t="shared" si="68"/>
        <v>0</v>
      </c>
      <c r="H1199" s="34"/>
      <c r="I1199" s="82">
        <v>1000000</v>
      </c>
      <c r="J1199" s="71">
        <v>1000000</v>
      </c>
      <c r="K1199" s="9">
        <f t="shared" si="67"/>
        <v>0</v>
      </c>
      <c r="L1199" s="33"/>
    </row>
    <row r="1200" spans="1:12" ht="25.5">
      <c r="A1200" s="81"/>
      <c r="B1200" s="81"/>
      <c r="C1200" s="81"/>
      <c r="D1200" s="26" t="s">
        <v>1206</v>
      </c>
      <c r="E1200" s="71" t="s">
        <v>178</v>
      </c>
      <c r="F1200" s="27"/>
      <c r="G1200" s="39">
        <f t="shared" si="68"/>
        <v>0</v>
      </c>
      <c r="H1200" s="34"/>
      <c r="I1200" s="82">
        <v>1000000</v>
      </c>
      <c r="J1200" s="71">
        <v>0</v>
      </c>
      <c r="K1200" s="9">
        <f t="shared" si="67"/>
        <v>1000000</v>
      </c>
      <c r="L1200" s="33"/>
    </row>
    <row r="1201" spans="1:12" ht="12.75">
      <c r="A1201" s="81"/>
      <c r="B1201" s="81"/>
      <c r="C1201" s="81"/>
      <c r="D1201" s="26"/>
      <c r="E1201" s="71"/>
      <c r="F1201" s="27"/>
      <c r="G1201" s="39">
        <f t="shared" si="68"/>
        <v>0</v>
      </c>
      <c r="H1201" s="34"/>
      <c r="I1201" s="94"/>
      <c r="J1201" s="71"/>
      <c r="K1201" s="9">
        <f t="shared" si="67"/>
        <v>0</v>
      </c>
      <c r="L1201" s="33"/>
    </row>
    <row r="1202" spans="1:12" ht="25.5">
      <c r="A1202" s="81">
        <v>267</v>
      </c>
      <c r="B1202" s="81">
        <v>2013</v>
      </c>
      <c r="C1202" s="81">
        <v>2016</v>
      </c>
      <c r="D1202" s="134"/>
      <c r="E1202" s="81" t="s">
        <v>1116</v>
      </c>
      <c r="F1202" s="81" t="s">
        <v>1117</v>
      </c>
      <c r="G1202" s="39">
        <f t="shared" si="68"/>
        <v>3449324.1</v>
      </c>
      <c r="H1202" s="39">
        <v>22995494</v>
      </c>
      <c r="I1202" s="221">
        <f>I1203+I1204+I1205</f>
        <v>3500000</v>
      </c>
      <c r="J1202" s="81">
        <f>J1203+J1204+J1205</f>
        <v>2697178.0700000003</v>
      </c>
      <c r="K1202" s="9">
        <f t="shared" si="67"/>
        <v>802821.9299999997</v>
      </c>
      <c r="L1202" s="37">
        <f>H1202-I1202</f>
        <v>19495494</v>
      </c>
    </row>
    <row r="1203" spans="1:12" ht="25.5">
      <c r="A1203" s="81"/>
      <c r="B1203" s="81"/>
      <c r="C1203" s="81"/>
      <c r="D1203" s="26" t="s">
        <v>1118</v>
      </c>
      <c r="E1203" s="77" t="s">
        <v>176</v>
      </c>
      <c r="F1203" s="81"/>
      <c r="G1203" s="39">
        <f t="shared" si="68"/>
        <v>0</v>
      </c>
      <c r="H1203" s="39"/>
      <c r="I1203" s="94">
        <v>500000</v>
      </c>
      <c r="J1203" s="77">
        <v>500000</v>
      </c>
      <c r="K1203" s="9">
        <f t="shared" si="67"/>
        <v>0</v>
      </c>
      <c r="L1203" s="33"/>
    </row>
    <row r="1204" spans="1:12" ht="25.5">
      <c r="A1204" s="81"/>
      <c r="B1204" s="81"/>
      <c r="C1204" s="81"/>
      <c r="D1204" s="26" t="s">
        <v>1119</v>
      </c>
      <c r="E1204" s="77" t="s">
        <v>177</v>
      </c>
      <c r="F1204" s="81"/>
      <c r="G1204" s="39">
        <f t="shared" si="68"/>
        <v>0</v>
      </c>
      <c r="H1204" s="39"/>
      <c r="I1204" s="94">
        <v>2000000</v>
      </c>
      <c r="J1204" s="77">
        <v>1966030.37</v>
      </c>
      <c r="K1204" s="9">
        <f t="shared" si="67"/>
        <v>33969.629999999888</v>
      </c>
      <c r="L1204" s="33"/>
    </row>
    <row r="1205" spans="1:12" ht="25.5">
      <c r="A1205" s="81"/>
      <c r="B1205" s="81"/>
      <c r="C1205" s="81"/>
      <c r="D1205" s="26" t="s">
        <v>1205</v>
      </c>
      <c r="E1205" s="77" t="s">
        <v>178</v>
      </c>
      <c r="F1205" s="81"/>
      <c r="G1205" s="39">
        <f t="shared" si="68"/>
        <v>0</v>
      </c>
      <c r="H1205" s="39"/>
      <c r="I1205" s="94">
        <v>1000000</v>
      </c>
      <c r="J1205" s="77">
        <v>231147.7</v>
      </c>
      <c r="K1205" s="9">
        <f t="shared" si="67"/>
        <v>768852.3</v>
      </c>
      <c r="L1205" s="33"/>
    </row>
    <row r="1206" spans="1:12" ht="12.75">
      <c r="A1206" s="81"/>
      <c r="B1206" s="81"/>
      <c r="C1206" s="81"/>
      <c r="D1206" s="26"/>
      <c r="E1206" s="77"/>
      <c r="F1206" s="81"/>
      <c r="G1206" s="39">
        <f t="shared" si="68"/>
        <v>0</v>
      </c>
      <c r="H1206" s="39"/>
      <c r="I1206" s="94"/>
      <c r="J1206" s="77"/>
      <c r="K1206" s="9">
        <f t="shared" si="67"/>
        <v>0</v>
      </c>
      <c r="L1206" s="33"/>
    </row>
    <row r="1207" spans="1:12" ht="38.25">
      <c r="A1207" s="81">
        <v>268</v>
      </c>
      <c r="B1207" s="81">
        <v>2015</v>
      </c>
      <c r="C1207" s="81">
        <v>2016</v>
      </c>
      <c r="D1207" s="134"/>
      <c r="E1207" s="81" t="s">
        <v>1120</v>
      </c>
      <c r="F1207" s="81" t="s">
        <v>1121</v>
      </c>
      <c r="G1207" s="39">
        <f t="shared" si="68"/>
        <v>680563.95</v>
      </c>
      <c r="H1207" s="39">
        <v>4537093</v>
      </c>
      <c r="I1207" s="221">
        <f>I1208+I1209</f>
        <v>2500000</v>
      </c>
      <c r="J1207" s="81">
        <f>J1208+J1209</f>
        <v>474625.71</v>
      </c>
      <c r="K1207" s="9">
        <f t="shared" si="67"/>
        <v>2025374.29</v>
      </c>
      <c r="L1207" s="37">
        <f>H1207-I1207</f>
        <v>2037093</v>
      </c>
    </row>
    <row r="1208" spans="1:12" ht="25.5">
      <c r="A1208" s="81"/>
      <c r="B1208" s="81"/>
      <c r="C1208" s="81"/>
      <c r="D1208" s="26" t="s">
        <v>1122</v>
      </c>
      <c r="E1208" s="77" t="s">
        <v>176</v>
      </c>
      <c r="F1208" s="81"/>
      <c r="G1208" s="39">
        <f t="shared" si="68"/>
        <v>0</v>
      </c>
      <c r="H1208" s="39"/>
      <c r="I1208" s="94">
        <v>500000</v>
      </c>
      <c r="J1208" s="77">
        <v>274625.71000000002</v>
      </c>
      <c r="K1208" s="9">
        <f t="shared" si="67"/>
        <v>225374.28999999998</v>
      </c>
      <c r="L1208" s="33"/>
    </row>
    <row r="1209" spans="1:12" ht="25.5">
      <c r="A1209" s="81"/>
      <c r="B1209" s="81"/>
      <c r="C1209" s="81"/>
      <c r="D1209" s="26" t="s">
        <v>1283</v>
      </c>
      <c r="E1209" s="77" t="s">
        <v>177</v>
      </c>
      <c r="F1209" s="81"/>
      <c r="G1209" s="39">
        <f t="shared" si="68"/>
        <v>0</v>
      </c>
      <c r="H1209" s="39"/>
      <c r="I1209" s="94">
        <v>2000000</v>
      </c>
      <c r="J1209" s="77">
        <v>200000</v>
      </c>
      <c r="K1209" s="9">
        <f t="shared" si="67"/>
        <v>1800000</v>
      </c>
      <c r="L1209" s="33"/>
    </row>
    <row r="1210" spans="1:12" ht="12.75">
      <c r="A1210" s="81"/>
      <c r="B1210" s="81"/>
      <c r="C1210" s="81"/>
      <c r="D1210" s="26"/>
      <c r="E1210" s="77"/>
      <c r="F1210" s="81"/>
      <c r="G1210" s="39">
        <f t="shared" si="68"/>
        <v>0</v>
      </c>
      <c r="H1210" s="39"/>
      <c r="I1210" s="94"/>
      <c r="J1210" s="77"/>
      <c r="K1210" s="9">
        <f t="shared" si="67"/>
        <v>0</v>
      </c>
      <c r="L1210" s="33"/>
    </row>
    <row r="1211" spans="1:12" ht="25.5">
      <c r="A1211" s="81">
        <v>269</v>
      </c>
      <c r="B1211" s="81">
        <v>2015</v>
      </c>
      <c r="C1211" s="81">
        <v>2016</v>
      </c>
      <c r="D1211" s="134"/>
      <c r="E1211" s="27" t="s">
        <v>1123</v>
      </c>
      <c r="F1211" s="27" t="s">
        <v>1124</v>
      </c>
      <c r="G1211" s="39">
        <f t="shared" si="68"/>
        <v>738307.05</v>
      </c>
      <c r="H1211" s="34">
        <v>4922047</v>
      </c>
      <c r="I1211" s="221">
        <f>I1212+I1213</f>
        <v>2780936</v>
      </c>
      <c r="J1211" s="121">
        <f>J1212+J1213</f>
        <v>1324307.6000000001</v>
      </c>
      <c r="K1211" s="9">
        <f t="shared" si="67"/>
        <v>1456628.4</v>
      </c>
      <c r="L1211" s="37">
        <f>H1211-I1211</f>
        <v>2141111</v>
      </c>
    </row>
    <row r="1212" spans="1:12" ht="25.5">
      <c r="A1212" s="81"/>
      <c r="B1212" s="81"/>
      <c r="C1212" s="81"/>
      <c r="D1212" s="26" t="s">
        <v>1125</v>
      </c>
      <c r="E1212" s="71" t="s">
        <v>176</v>
      </c>
      <c r="F1212" s="27"/>
      <c r="G1212" s="39">
        <f t="shared" si="68"/>
        <v>0</v>
      </c>
      <c r="H1212" s="34"/>
      <c r="I1212" s="94">
        <v>1162460</v>
      </c>
      <c r="J1212" s="122">
        <v>1162460</v>
      </c>
      <c r="K1212" s="9">
        <f t="shared" si="67"/>
        <v>0</v>
      </c>
      <c r="L1212" s="33"/>
    </row>
    <row r="1213" spans="1:12" ht="25.5">
      <c r="A1213" s="81"/>
      <c r="B1213" s="81"/>
      <c r="C1213" s="81"/>
      <c r="D1213" s="26" t="s">
        <v>1204</v>
      </c>
      <c r="E1213" s="71" t="s">
        <v>177</v>
      </c>
      <c r="F1213" s="27"/>
      <c r="G1213" s="39">
        <f t="shared" si="68"/>
        <v>0</v>
      </c>
      <c r="H1213" s="34"/>
      <c r="I1213" s="94">
        <v>1618476</v>
      </c>
      <c r="J1213" s="122">
        <v>161847.6</v>
      </c>
      <c r="K1213" s="9">
        <f t="shared" si="67"/>
        <v>1456628.4</v>
      </c>
      <c r="L1213" s="33"/>
    </row>
    <row r="1214" spans="1:12" ht="12.75">
      <c r="A1214" s="81"/>
      <c r="B1214" s="81"/>
      <c r="C1214" s="81"/>
      <c r="D1214" s="26"/>
      <c r="E1214" s="71"/>
      <c r="F1214" s="27"/>
      <c r="G1214" s="39">
        <f t="shared" si="68"/>
        <v>0</v>
      </c>
      <c r="H1214" s="34"/>
      <c r="I1214" s="94"/>
      <c r="J1214" s="122"/>
      <c r="K1214" s="9">
        <f t="shared" si="67"/>
        <v>0</v>
      </c>
      <c r="L1214" s="33"/>
    </row>
    <row r="1215" spans="1:12" ht="25.5">
      <c r="A1215" s="81">
        <v>270</v>
      </c>
      <c r="B1215" s="81">
        <v>2013</v>
      </c>
      <c r="C1215" s="81">
        <v>2016</v>
      </c>
      <c r="D1215" s="134"/>
      <c r="E1215" s="81" t="s">
        <v>1126</v>
      </c>
      <c r="F1215" s="81" t="s">
        <v>1127</v>
      </c>
      <c r="G1215" s="39">
        <f t="shared" si="68"/>
        <v>5243379.1500000004</v>
      </c>
      <c r="H1215" s="39">
        <v>34955861</v>
      </c>
      <c r="I1215" s="221">
        <f>I1216+I1217+I1218+I1219</f>
        <v>24000000</v>
      </c>
      <c r="J1215" s="221">
        <f t="shared" ref="J1215" si="69">J1216+J1217+J1218+J1219</f>
        <v>18272947</v>
      </c>
      <c r="K1215" s="9">
        <f t="shared" si="67"/>
        <v>5727053</v>
      </c>
      <c r="L1215" s="37">
        <f>H1215-I1215</f>
        <v>10955861</v>
      </c>
    </row>
    <row r="1216" spans="1:12" ht="25.5">
      <c r="A1216" s="81"/>
      <c r="B1216" s="81"/>
      <c r="C1216" s="81"/>
      <c r="D1216" s="26" t="s">
        <v>1128</v>
      </c>
      <c r="E1216" s="77" t="s">
        <v>176</v>
      </c>
      <c r="F1216" s="81"/>
      <c r="G1216" s="39">
        <f t="shared" si="68"/>
        <v>0</v>
      </c>
      <c r="H1216" s="39"/>
      <c r="I1216" s="82">
        <v>3000000</v>
      </c>
      <c r="J1216" s="123">
        <v>3000000</v>
      </c>
      <c r="K1216" s="9">
        <f t="shared" si="67"/>
        <v>0</v>
      </c>
      <c r="L1216" s="33"/>
    </row>
    <row r="1217" spans="1:12" ht="25.5">
      <c r="A1217" s="81"/>
      <c r="B1217" s="81"/>
      <c r="C1217" s="81"/>
      <c r="D1217" s="26" t="s">
        <v>1129</v>
      </c>
      <c r="E1217" s="77" t="s">
        <v>177</v>
      </c>
      <c r="F1217" s="81"/>
      <c r="G1217" s="39">
        <f t="shared" si="68"/>
        <v>0</v>
      </c>
      <c r="H1217" s="39"/>
      <c r="I1217" s="82">
        <v>16000000</v>
      </c>
      <c r="J1217" s="123">
        <v>15272947</v>
      </c>
      <c r="K1217" s="9">
        <f t="shared" si="67"/>
        <v>727053</v>
      </c>
      <c r="L1217" s="33"/>
    </row>
    <row r="1218" spans="1:12" ht="25.5">
      <c r="A1218" s="81"/>
      <c r="B1218" s="81"/>
      <c r="C1218" s="81"/>
      <c r="D1218" s="26" t="s">
        <v>1130</v>
      </c>
      <c r="E1218" s="77" t="s">
        <v>178</v>
      </c>
      <c r="F1218" s="81"/>
      <c r="G1218" s="39">
        <f t="shared" si="68"/>
        <v>0</v>
      </c>
      <c r="H1218" s="39"/>
      <c r="I1218" s="82">
        <v>3000000</v>
      </c>
      <c r="J1218" s="123">
        <v>0</v>
      </c>
      <c r="K1218" s="9">
        <f t="shared" si="67"/>
        <v>3000000</v>
      </c>
      <c r="L1218" s="33"/>
    </row>
    <row r="1219" spans="1:12" ht="25.5">
      <c r="A1219" s="81"/>
      <c r="B1219" s="81"/>
      <c r="C1219" s="81"/>
      <c r="D1219" s="26" t="s">
        <v>1203</v>
      </c>
      <c r="E1219" s="77" t="s">
        <v>187</v>
      </c>
      <c r="F1219" s="81"/>
      <c r="G1219" s="39">
        <f t="shared" si="68"/>
        <v>0</v>
      </c>
      <c r="H1219" s="39"/>
      <c r="I1219" s="82">
        <v>2000000</v>
      </c>
      <c r="J1219" s="123">
        <v>0</v>
      </c>
      <c r="K1219" s="9">
        <f t="shared" ref="K1219:K1261" si="70">I1219-J1219</f>
        <v>2000000</v>
      </c>
      <c r="L1219" s="33"/>
    </row>
    <row r="1220" spans="1:12" ht="12.75">
      <c r="A1220" s="81"/>
      <c r="B1220" s="81"/>
      <c r="C1220" s="81"/>
      <c r="D1220" s="26"/>
      <c r="E1220" s="77"/>
      <c r="F1220" s="81"/>
      <c r="G1220" s="39">
        <f t="shared" si="68"/>
        <v>0</v>
      </c>
      <c r="H1220" s="39"/>
      <c r="I1220" s="82"/>
      <c r="J1220" s="123"/>
      <c r="K1220" s="9">
        <f t="shared" si="70"/>
        <v>0</v>
      </c>
      <c r="L1220" s="33"/>
    </row>
    <row r="1221" spans="1:12" ht="25.5">
      <c r="A1221" s="81">
        <v>271</v>
      </c>
      <c r="B1221" s="81">
        <v>2015</v>
      </c>
      <c r="C1221" s="81">
        <v>2016</v>
      </c>
      <c r="D1221" s="134"/>
      <c r="E1221" s="81" t="s">
        <v>1131</v>
      </c>
      <c r="F1221" s="27" t="s">
        <v>1132</v>
      </c>
      <c r="G1221" s="39">
        <f t="shared" si="68"/>
        <v>832123.05</v>
      </c>
      <c r="H1221" s="34">
        <v>5547487</v>
      </c>
      <c r="I1221" s="221">
        <f>I1222+I1223</f>
        <v>2500000</v>
      </c>
      <c r="J1221" s="121">
        <f>J1222+J1223</f>
        <v>2174744.6100000003</v>
      </c>
      <c r="K1221" s="9">
        <f t="shared" si="70"/>
        <v>325255.38999999966</v>
      </c>
      <c r="L1221" s="37">
        <f>H1221-I1221</f>
        <v>3047487</v>
      </c>
    </row>
    <row r="1222" spans="1:12" ht="25.5">
      <c r="A1222" s="81"/>
      <c r="B1222" s="81"/>
      <c r="C1222" s="81"/>
      <c r="D1222" s="26" t="s">
        <v>1133</v>
      </c>
      <c r="E1222" s="86" t="s">
        <v>176</v>
      </c>
      <c r="F1222" s="27"/>
      <c r="G1222" s="39">
        <f t="shared" si="68"/>
        <v>0</v>
      </c>
      <c r="H1222" s="34"/>
      <c r="I1222" s="37">
        <v>500000</v>
      </c>
      <c r="J1222" s="122">
        <v>500000</v>
      </c>
      <c r="K1222" s="9">
        <f t="shared" si="70"/>
        <v>0</v>
      </c>
      <c r="L1222" s="33"/>
    </row>
    <row r="1223" spans="1:12" ht="25.5">
      <c r="A1223" s="81"/>
      <c r="B1223" s="81"/>
      <c r="C1223" s="81"/>
      <c r="D1223" s="26" t="s">
        <v>1282</v>
      </c>
      <c r="E1223" s="71" t="s">
        <v>177</v>
      </c>
      <c r="F1223" s="27"/>
      <c r="G1223" s="39">
        <f t="shared" si="68"/>
        <v>0</v>
      </c>
      <c r="H1223" s="34"/>
      <c r="I1223" s="37">
        <v>2000000</v>
      </c>
      <c r="J1223" s="71">
        <v>1674744.61</v>
      </c>
      <c r="K1223" s="9">
        <f t="shared" si="70"/>
        <v>325255.3899999999</v>
      </c>
      <c r="L1223" s="33"/>
    </row>
    <row r="1224" spans="1:12" ht="12.75">
      <c r="A1224" s="81"/>
      <c r="B1224" s="77"/>
      <c r="C1224" s="77"/>
      <c r="D1224" s="86"/>
      <c r="E1224" s="134"/>
      <c r="F1224" s="134"/>
      <c r="G1224" s="39">
        <f t="shared" si="68"/>
        <v>0</v>
      </c>
      <c r="H1224" s="39"/>
      <c r="I1224" s="84"/>
      <c r="J1224" s="132"/>
      <c r="K1224" s="9">
        <f t="shared" si="70"/>
        <v>0</v>
      </c>
      <c r="L1224" s="33"/>
    </row>
    <row r="1225" spans="1:12" ht="25.5">
      <c r="A1225" s="81">
        <v>272</v>
      </c>
      <c r="B1225" s="288">
        <v>2014</v>
      </c>
      <c r="C1225" s="288">
        <v>2016</v>
      </c>
      <c r="D1225" s="148"/>
      <c r="E1225" s="134" t="s">
        <v>1134</v>
      </c>
      <c r="F1225" s="134" t="s">
        <v>1135</v>
      </c>
      <c r="G1225" s="39">
        <f t="shared" si="68"/>
        <v>805550.55</v>
      </c>
      <c r="H1225" s="39">
        <v>5370337</v>
      </c>
      <c r="I1225" s="221">
        <f>I1226+I1227+I1228</f>
        <v>3500000</v>
      </c>
      <c r="J1225" s="134">
        <f>J1226+J1227+J1228</f>
        <v>1323529.42</v>
      </c>
      <c r="K1225" s="9">
        <f t="shared" si="70"/>
        <v>2176470.58</v>
      </c>
      <c r="L1225" s="37">
        <f>H1225-I1225</f>
        <v>1870337</v>
      </c>
    </row>
    <row r="1226" spans="1:12" ht="25.5">
      <c r="A1226" s="81"/>
      <c r="B1226" s="77"/>
      <c r="C1226" s="77"/>
      <c r="D1226" s="86" t="s">
        <v>1136</v>
      </c>
      <c r="E1226" s="132" t="s">
        <v>176</v>
      </c>
      <c r="F1226" s="134"/>
      <c r="G1226" s="39"/>
      <c r="H1226" s="39"/>
      <c r="I1226" s="82">
        <v>500000</v>
      </c>
      <c r="J1226" s="132">
        <v>500000</v>
      </c>
      <c r="K1226" s="9">
        <f t="shared" si="70"/>
        <v>0</v>
      </c>
      <c r="L1226" s="33"/>
    </row>
    <row r="1227" spans="1:12" ht="25.5">
      <c r="A1227" s="81"/>
      <c r="B1227" s="77"/>
      <c r="C1227" s="77"/>
      <c r="D1227" s="86" t="s">
        <v>1137</v>
      </c>
      <c r="E1227" s="132" t="s">
        <v>177</v>
      </c>
      <c r="F1227" s="134"/>
      <c r="G1227" s="39"/>
      <c r="H1227" s="39"/>
      <c r="I1227" s="82">
        <v>1000000</v>
      </c>
      <c r="J1227" s="132">
        <v>823529.42</v>
      </c>
      <c r="K1227" s="9">
        <f t="shared" si="70"/>
        <v>176470.57999999996</v>
      </c>
      <c r="L1227" s="33"/>
    </row>
    <row r="1228" spans="1:12" ht="25.5">
      <c r="A1228" s="81"/>
      <c r="B1228" s="77"/>
      <c r="C1228" s="77"/>
      <c r="D1228" s="86" t="s">
        <v>1202</v>
      </c>
      <c r="E1228" s="132" t="s">
        <v>178</v>
      </c>
      <c r="F1228" s="134"/>
      <c r="G1228" s="39"/>
      <c r="H1228" s="39"/>
      <c r="I1228" s="82">
        <v>2000000</v>
      </c>
      <c r="J1228" s="132">
        <v>0</v>
      </c>
      <c r="K1228" s="9">
        <f t="shared" si="70"/>
        <v>2000000</v>
      </c>
      <c r="L1228" s="33"/>
    </row>
    <row r="1229" spans="1:12" ht="25.5">
      <c r="A1229" s="81">
        <v>273</v>
      </c>
      <c r="B1229" s="81">
        <v>2015</v>
      </c>
      <c r="C1229" s="81">
        <v>2016</v>
      </c>
      <c r="D1229" s="134"/>
      <c r="E1229" s="27" t="s">
        <v>1138</v>
      </c>
      <c r="F1229" s="27" t="s">
        <v>1139</v>
      </c>
      <c r="G1229" s="39">
        <f t="shared" si="68"/>
        <v>738307.05</v>
      </c>
      <c r="H1229" s="34">
        <v>4922047</v>
      </c>
      <c r="I1229" s="221">
        <f>I1230+I1231</f>
        <v>4339058</v>
      </c>
      <c r="J1229" s="27">
        <f>J1230+J1231</f>
        <v>3835838.49</v>
      </c>
      <c r="K1229" s="9">
        <f t="shared" si="70"/>
        <v>503219.50999999978</v>
      </c>
      <c r="L1229" s="37">
        <f>H1229-I1229</f>
        <v>582989</v>
      </c>
    </row>
    <row r="1230" spans="1:12" ht="25.5">
      <c r="A1230" s="81"/>
      <c r="B1230" s="81"/>
      <c r="C1230" s="81"/>
      <c r="D1230" s="26" t="s">
        <v>1140</v>
      </c>
      <c r="E1230" s="71" t="s">
        <v>236</v>
      </c>
      <c r="F1230" s="27"/>
      <c r="G1230" s="39"/>
      <c r="H1230" s="34"/>
      <c r="I1230" s="94">
        <v>2000000</v>
      </c>
      <c r="J1230" s="71">
        <v>1969587.39</v>
      </c>
      <c r="K1230" s="9">
        <f t="shared" si="70"/>
        <v>30412.610000000102</v>
      </c>
      <c r="L1230" s="33"/>
    </row>
    <row r="1231" spans="1:12" ht="25.5">
      <c r="A1231" s="81"/>
      <c r="B1231" s="81"/>
      <c r="C1231" s="81"/>
      <c r="D1231" s="26" t="s">
        <v>1281</v>
      </c>
      <c r="E1231" s="71" t="s">
        <v>245</v>
      </c>
      <c r="F1231" s="27"/>
      <c r="G1231" s="39"/>
      <c r="H1231" s="34"/>
      <c r="I1231" s="94">
        <v>2339058</v>
      </c>
      <c r="J1231" s="71">
        <v>1866251.1</v>
      </c>
      <c r="K1231" s="9">
        <f t="shared" si="70"/>
        <v>472806.89999999991</v>
      </c>
      <c r="L1231" s="33"/>
    </row>
    <row r="1232" spans="1:12" ht="12.75">
      <c r="A1232" s="81"/>
      <c r="B1232" s="81"/>
      <c r="C1232" s="81"/>
      <c r="D1232" s="26"/>
      <c r="E1232" s="71"/>
      <c r="F1232" s="27"/>
      <c r="G1232" s="39"/>
      <c r="H1232" s="34"/>
      <c r="I1232" s="94"/>
      <c r="J1232" s="71"/>
      <c r="K1232" s="9">
        <f t="shared" si="70"/>
        <v>0</v>
      </c>
      <c r="L1232" s="33"/>
    </row>
    <row r="1233" spans="1:13" ht="25.5">
      <c r="A1233" s="81">
        <v>274</v>
      </c>
      <c r="B1233" s="288">
        <v>2015</v>
      </c>
      <c r="C1233" s="288">
        <v>2016</v>
      </c>
      <c r="D1233" s="148"/>
      <c r="E1233" s="134" t="s">
        <v>1141</v>
      </c>
      <c r="F1233" s="134" t="s">
        <v>1142</v>
      </c>
      <c r="G1233" s="39">
        <f t="shared" si="68"/>
        <v>1046414.4</v>
      </c>
      <c r="H1233" s="124">
        <v>6976096</v>
      </c>
      <c r="I1233" s="221">
        <f>I1234+I1235</f>
        <v>2500000</v>
      </c>
      <c r="J1233" s="134">
        <f>J1234+J1235</f>
        <v>2500000</v>
      </c>
      <c r="K1233" s="9">
        <f t="shared" si="70"/>
        <v>0</v>
      </c>
      <c r="L1233" s="37">
        <f>H1233-I1233</f>
        <v>4476096</v>
      </c>
    </row>
    <row r="1234" spans="1:13" ht="25.5">
      <c r="A1234" s="81"/>
      <c r="B1234" s="81"/>
      <c r="C1234" s="81"/>
      <c r="D1234" s="26" t="s">
        <v>1143</v>
      </c>
      <c r="E1234" s="134" t="s">
        <v>176</v>
      </c>
      <c r="F1234" s="134"/>
      <c r="G1234" s="39"/>
      <c r="H1234" s="124"/>
      <c r="I1234" s="82">
        <v>500000</v>
      </c>
      <c r="J1234" s="132">
        <v>500000</v>
      </c>
      <c r="K1234" s="9">
        <f t="shared" si="70"/>
        <v>0</v>
      </c>
      <c r="L1234" s="33"/>
    </row>
    <row r="1235" spans="1:13" ht="25.5">
      <c r="A1235" s="81"/>
      <c r="B1235" s="81"/>
      <c r="C1235" s="81"/>
      <c r="D1235" s="26" t="s">
        <v>1201</v>
      </c>
      <c r="E1235" s="134" t="s">
        <v>177</v>
      </c>
      <c r="F1235" s="134"/>
      <c r="G1235" s="39"/>
      <c r="H1235" s="124"/>
      <c r="I1235" s="82">
        <v>2000000</v>
      </c>
      <c r="J1235" s="132">
        <v>2000000</v>
      </c>
      <c r="K1235" s="9">
        <f t="shared" si="70"/>
        <v>0</v>
      </c>
      <c r="L1235" s="33"/>
    </row>
    <row r="1236" spans="1:13" ht="12.75">
      <c r="A1236" s="81"/>
      <c r="B1236" s="81"/>
      <c r="C1236" s="81"/>
      <c r="D1236" s="26"/>
      <c r="E1236" s="134"/>
      <c r="F1236" s="134"/>
      <c r="G1236" s="39"/>
      <c r="H1236" s="124"/>
      <c r="I1236" s="82"/>
      <c r="J1236" s="132"/>
      <c r="K1236" s="9">
        <f t="shared" si="70"/>
        <v>0</v>
      </c>
      <c r="L1236" s="33"/>
    </row>
    <row r="1237" spans="1:13" ht="25.5">
      <c r="A1237" s="81">
        <v>275</v>
      </c>
      <c r="B1237" s="81">
        <v>2015</v>
      </c>
      <c r="C1237" s="81">
        <v>2016</v>
      </c>
      <c r="D1237" s="134"/>
      <c r="E1237" s="134" t="s">
        <v>1144</v>
      </c>
      <c r="F1237" s="134" t="s">
        <v>1145</v>
      </c>
      <c r="G1237" s="39">
        <f t="shared" si="68"/>
        <v>774793.8</v>
      </c>
      <c r="H1237" s="100">
        <v>5165292</v>
      </c>
      <c r="I1237" s="221">
        <f>I1238+I1239</f>
        <v>2500000</v>
      </c>
      <c r="J1237" s="134">
        <f>J1238+J1239</f>
        <v>2221448.15</v>
      </c>
      <c r="K1237" s="9">
        <f t="shared" si="70"/>
        <v>278551.85000000009</v>
      </c>
      <c r="L1237" s="37">
        <f>H1237-I1237</f>
        <v>2665292</v>
      </c>
    </row>
    <row r="1238" spans="1:13" ht="25.5">
      <c r="A1238" s="81"/>
      <c r="B1238" s="81"/>
      <c r="C1238" s="81"/>
      <c r="D1238" s="26" t="s">
        <v>1146</v>
      </c>
      <c r="E1238" s="134" t="s">
        <v>176</v>
      </c>
      <c r="F1238" s="134"/>
      <c r="G1238" s="39"/>
      <c r="H1238" s="100"/>
      <c r="I1238" s="82">
        <v>500000</v>
      </c>
      <c r="J1238" s="132">
        <v>500000</v>
      </c>
      <c r="K1238" s="9">
        <f t="shared" si="70"/>
        <v>0</v>
      </c>
      <c r="L1238" s="33"/>
    </row>
    <row r="1239" spans="1:13" ht="25.5">
      <c r="A1239" s="81"/>
      <c r="B1239" s="81"/>
      <c r="C1239" s="81"/>
      <c r="D1239" s="26" t="s">
        <v>1200</v>
      </c>
      <c r="E1239" s="134" t="s">
        <v>177</v>
      </c>
      <c r="F1239" s="134"/>
      <c r="G1239" s="39"/>
      <c r="H1239" s="100"/>
      <c r="I1239" s="82">
        <v>2000000</v>
      </c>
      <c r="J1239" s="132">
        <v>1721448.15</v>
      </c>
      <c r="K1239" s="9">
        <f t="shared" si="70"/>
        <v>278551.85000000009</v>
      </c>
      <c r="L1239" s="33"/>
    </row>
    <row r="1240" spans="1:13" ht="12.75">
      <c r="A1240" s="81"/>
      <c r="B1240" s="81"/>
      <c r="C1240" s="81"/>
      <c r="D1240" s="26"/>
      <c r="E1240" s="134"/>
      <c r="F1240" s="134"/>
      <c r="G1240" s="39"/>
      <c r="H1240" s="100"/>
      <c r="I1240" s="82"/>
      <c r="J1240" s="132"/>
      <c r="K1240" s="9">
        <f t="shared" si="70"/>
        <v>0</v>
      </c>
      <c r="L1240" s="33"/>
    </row>
    <row r="1241" spans="1:13" ht="38.25">
      <c r="A1241" s="81">
        <v>276</v>
      </c>
      <c r="B1241" s="81">
        <v>2015</v>
      </c>
      <c r="C1241" s="81">
        <v>2016</v>
      </c>
      <c r="D1241" s="134"/>
      <c r="E1241" s="134" t="s">
        <v>1147</v>
      </c>
      <c r="F1241" s="83" t="s">
        <v>1148</v>
      </c>
      <c r="G1241" s="39">
        <f t="shared" si="68"/>
        <v>699621.15</v>
      </c>
      <c r="H1241" s="37">
        <v>4664141</v>
      </c>
      <c r="I1241" s="221">
        <f>I1242+I1243</f>
        <v>3000000</v>
      </c>
      <c r="J1241" s="134">
        <f>J1242+J1243</f>
        <v>582880.26</v>
      </c>
      <c r="K1241" s="9">
        <f t="shared" si="70"/>
        <v>2417119.7400000002</v>
      </c>
      <c r="L1241" s="37">
        <f>H1241-I1241</f>
        <v>1664141</v>
      </c>
    </row>
    <row r="1242" spans="1:13" ht="25.5">
      <c r="A1242" s="81"/>
      <c r="B1242" s="81"/>
      <c r="C1242" s="81"/>
      <c r="D1242" s="26" t="s">
        <v>1149</v>
      </c>
      <c r="E1242" s="134" t="s">
        <v>176</v>
      </c>
      <c r="F1242" s="83"/>
      <c r="G1242" s="39"/>
      <c r="H1242" s="37"/>
      <c r="I1242" s="82">
        <v>2000000</v>
      </c>
      <c r="J1242" s="132">
        <v>582880.26</v>
      </c>
      <c r="K1242" s="9">
        <f t="shared" si="70"/>
        <v>1417119.74</v>
      </c>
      <c r="L1242" s="33"/>
    </row>
    <row r="1243" spans="1:13" ht="25.5">
      <c r="A1243" s="81"/>
      <c r="B1243" s="81"/>
      <c r="C1243" s="81"/>
      <c r="D1243" s="26" t="s">
        <v>1199</v>
      </c>
      <c r="E1243" s="134" t="s">
        <v>177</v>
      </c>
      <c r="F1243" s="83"/>
      <c r="G1243" s="39"/>
      <c r="H1243" s="37"/>
      <c r="I1243" s="82">
        <v>1000000</v>
      </c>
      <c r="J1243" s="132">
        <v>0</v>
      </c>
      <c r="K1243" s="9">
        <f t="shared" si="70"/>
        <v>1000000</v>
      </c>
      <c r="L1243" s="33"/>
    </row>
    <row r="1244" spans="1:13" ht="12.75">
      <c r="A1244" s="81"/>
      <c r="B1244" s="81"/>
      <c r="C1244" s="81"/>
      <c r="D1244" s="26"/>
      <c r="E1244" s="134"/>
      <c r="F1244" s="83"/>
      <c r="G1244" s="39"/>
      <c r="H1244" s="37"/>
      <c r="I1244" s="82"/>
      <c r="J1244" s="132"/>
      <c r="K1244" s="9">
        <f t="shared" si="70"/>
        <v>0</v>
      </c>
      <c r="L1244" s="33"/>
    </row>
    <row r="1245" spans="1:13" ht="25.5">
      <c r="A1245" s="81">
        <v>277</v>
      </c>
      <c r="B1245" s="81">
        <v>2014</v>
      </c>
      <c r="C1245" s="81">
        <v>2016</v>
      </c>
      <c r="D1245" s="148"/>
      <c r="E1245" s="27" t="s">
        <v>1150</v>
      </c>
      <c r="F1245" s="27" t="s">
        <v>1151</v>
      </c>
      <c r="G1245" s="39">
        <f t="shared" si="68"/>
        <v>4422000</v>
      </c>
      <c r="H1245" s="34">
        <v>29480000</v>
      </c>
      <c r="I1245" s="221">
        <f>I1246+I1247+I1248</f>
        <v>4500000</v>
      </c>
      <c r="J1245" s="27">
        <f>J1246+J1247+J1248</f>
        <v>3753236.5999999996</v>
      </c>
      <c r="K1245" s="9">
        <f t="shared" si="70"/>
        <v>746763.40000000037</v>
      </c>
      <c r="L1245" s="37">
        <f>H1245-I1245</f>
        <v>24980000</v>
      </c>
    </row>
    <row r="1246" spans="1:13" s="48" customFormat="1" ht="25.5">
      <c r="A1246" s="81"/>
      <c r="B1246" s="81"/>
      <c r="C1246" s="81"/>
      <c r="D1246" s="81" t="s">
        <v>1152</v>
      </c>
      <c r="E1246" s="27" t="s">
        <v>176</v>
      </c>
      <c r="F1246" s="27"/>
      <c r="G1246" s="101"/>
      <c r="H1246" s="85"/>
      <c r="I1246" s="138">
        <v>500000</v>
      </c>
      <c r="J1246" s="71">
        <v>500000</v>
      </c>
      <c r="K1246" s="9">
        <f t="shared" si="70"/>
        <v>0</v>
      </c>
      <c r="L1246" s="83"/>
      <c r="M1246" s="141"/>
    </row>
    <row r="1247" spans="1:13" s="48" customFormat="1" ht="25.5">
      <c r="A1247" s="81"/>
      <c r="B1247" s="81"/>
      <c r="C1247" s="81"/>
      <c r="D1247" s="81" t="s">
        <v>1153</v>
      </c>
      <c r="E1247" s="27" t="s">
        <v>177</v>
      </c>
      <c r="F1247" s="27"/>
      <c r="G1247" s="101"/>
      <c r="H1247" s="85"/>
      <c r="I1247" s="138">
        <v>2000000</v>
      </c>
      <c r="J1247" s="71">
        <v>1999962.9</v>
      </c>
      <c r="K1247" s="9">
        <f t="shared" si="70"/>
        <v>37.100000000093132</v>
      </c>
      <c r="L1247" s="83"/>
      <c r="M1247" s="141"/>
    </row>
    <row r="1248" spans="1:13" s="48" customFormat="1" ht="25.5">
      <c r="A1248" s="81"/>
      <c r="B1248" s="81"/>
      <c r="C1248" s="81"/>
      <c r="D1248" s="81" t="s">
        <v>1198</v>
      </c>
      <c r="E1248" s="27" t="s">
        <v>178</v>
      </c>
      <c r="F1248" s="27"/>
      <c r="G1248" s="101"/>
      <c r="H1248" s="85"/>
      <c r="I1248" s="138">
        <v>2000000</v>
      </c>
      <c r="J1248" s="71">
        <v>1253273.7</v>
      </c>
      <c r="K1248" s="9">
        <f t="shared" si="70"/>
        <v>746726.3</v>
      </c>
      <c r="L1248" s="83"/>
      <c r="M1248" s="141"/>
    </row>
    <row r="1249" spans="1:14" ht="12.75">
      <c r="A1249" s="81"/>
      <c r="B1249" s="81"/>
      <c r="C1249" s="81"/>
      <c r="D1249" s="26"/>
      <c r="E1249" s="71"/>
      <c r="F1249" s="27"/>
      <c r="G1249" s="39"/>
      <c r="H1249" s="34"/>
      <c r="I1249" s="82"/>
      <c r="J1249" s="71"/>
      <c r="K1249" s="9">
        <f t="shared" si="70"/>
        <v>0</v>
      </c>
      <c r="L1249" s="33"/>
    </row>
    <row r="1250" spans="1:14" ht="25.5">
      <c r="A1250" s="81">
        <v>278</v>
      </c>
      <c r="B1250" s="81">
        <v>2013</v>
      </c>
      <c r="C1250" s="81">
        <v>2016</v>
      </c>
      <c r="D1250" s="134"/>
      <c r="E1250" s="27" t="s">
        <v>1154</v>
      </c>
      <c r="F1250" s="27" t="s">
        <v>1155</v>
      </c>
      <c r="G1250" s="39">
        <f t="shared" ref="G1250" si="71">H1250*15/100</f>
        <v>1002710.7</v>
      </c>
      <c r="H1250" s="34">
        <v>6684738</v>
      </c>
      <c r="I1250" s="221">
        <f>I1251+I1252+I1253+I1254+I1255</f>
        <v>5133277</v>
      </c>
      <c r="J1250" s="27">
        <f>J1251+J1252+J1253+J1254+J1255</f>
        <v>3999991</v>
      </c>
      <c r="K1250" s="9">
        <f t="shared" si="70"/>
        <v>1133286</v>
      </c>
      <c r="L1250" s="37">
        <f>H1250-I1250</f>
        <v>1551461</v>
      </c>
    </row>
    <row r="1251" spans="1:14" s="48" customFormat="1" ht="25.5">
      <c r="A1251" s="81"/>
      <c r="B1251" s="81"/>
      <c r="C1251" s="81"/>
      <c r="D1251" s="81" t="s">
        <v>1156</v>
      </c>
      <c r="E1251" s="71" t="s">
        <v>176</v>
      </c>
      <c r="F1251" s="27"/>
      <c r="G1251" s="101"/>
      <c r="H1251" s="85"/>
      <c r="I1251" s="95">
        <v>1500000</v>
      </c>
      <c r="J1251" s="71">
        <v>1499991</v>
      </c>
      <c r="K1251" s="9">
        <f t="shared" si="70"/>
        <v>9</v>
      </c>
      <c r="L1251" s="83"/>
      <c r="M1251" s="141"/>
    </row>
    <row r="1252" spans="1:14" s="48" customFormat="1" ht="25.5">
      <c r="A1252" s="81"/>
      <c r="B1252" s="81"/>
      <c r="C1252" s="81"/>
      <c r="D1252" s="81" t="s">
        <v>1157</v>
      </c>
      <c r="E1252" s="71" t="s">
        <v>177</v>
      </c>
      <c r="F1252" s="27"/>
      <c r="G1252" s="101"/>
      <c r="H1252" s="85"/>
      <c r="I1252" s="95">
        <v>1000000</v>
      </c>
      <c r="J1252" s="71">
        <v>1000000</v>
      </c>
      <c r="K1252" s="9">
        <f t="shared" si="70"/>
        <v>0</v>
      </c>
      <c r="L1252" s="83"/>
      <c r="M1252" s="141"/>
    </row>
    <row r="1253" spans="1:14" s="48" customFormat="1" ht="25.5">
      <c r="A1253" s="81"/>
      <c r="B1253" s="81"/>
      <c r="C1253" s="81"/>
      <c r="D1253" s="81" t="s">
        <v>1158</v>
      </c>
      <c r="E1253" s="71" t="s">
        <v>178</v>
      </c>
      <c r="F1253" s="27"/>
      <c r="G1253" s="101"/>
      <c r="H1253" s="85"/>
      <c r="I1253" s="95">
        <v>500000</v>
      </c>
      <c r="J1253" s="71">
        <v>500000</v>
      </c>
      <c r="K1253" s="9">
        <f t="shared" si="70"/>
        <v>0</v>
      </c>
      <c r="L1253" s="83"/>
      <c r="M1253" s="141"/>
    </row>
    <row r="1254" spans="1:14" s="48" customFormat="1" ht="25.5">
      <c r="A1254" s="81"/>
      <c r="B1254" s="81"/>
      <c r="C1254" s="81"/>
      <c r="D1254" s="81" t="s">
        <v>1159</v>
      </c>
      <c r="E1254" s="71" t="s">
        <v>187</v>
      </c>
      <c r="F1254" s="27"/>
      <c r="G1254" s="101"/>
      <c r="H1254" s="85"/>
      <c r="I1254" s="95">
        <v>1000000</v>
      </c>
      <c r="J1254" s="71">
        <v>1000000</v>
      </c>
      <c r="K1254" s="9">
        <f t="shared" si="70"/>
        <v>0</v>
      </c>
      <c r="L1254" s="83"/>
      <c r="M1254" s="141"/>
    </row>
    <row r="1255" spans="1:14" s="48" customFormat="1" ht="30" customHeight="1">
      <c r="A1255" s="81"/>
      <c r="B1255" s="81"/>
      <c r="C1255" s="81"/>
      <c r="D1255" s="81" t="s">
        <v>1197</v>
      </c>
      <c r="E1255" s="71" t="s">
        <v>236</v>
      </c>
      <c r="F1255" s="27"/>
      <c r="G1255" s="101"/>
      <c r="H1255" s="85"/>
      <c r="I1255" s="95">
        <v>1133277</v>
      </c>
      <c r="J1255" s="71">
        <v>0</v>
      </c>
      <c r="K1255" s="9">
        <f t="shared" si="70"/>
        <v>1133277</v>
      </c>
      <c r="L1255" s="83"/>
      <c r="M1255" s="141"/>
    </row>
    <row r="1256" spans="1:14" s="48" customFormat="1" ht="30" customHeight="1">
      <c r="A1256" s="81">
        <v>279</v>
      </c>
      <c r="B1256" s="81">
        <v>2014</v>
      </c>
      <c r="C1256" s="81">
        <v>2016</v>
      </c>
      <c r="D1256" s="81"/>
      <c r="E1256" s="27" t="s">
        <v>1322</v>
      </c>
      <c r="F1256" s="27" t="s">
        <v>1323</v>
      </c>
      <c r="G1256" s="101">
        <f>H1256*15/100</f>
        <v>2399515.9500000002</v>
      </c>
      <c r="H1256" s="85">
        <v>15996773</v>
      </c>
      <c r="I1256" s="95">
        <f>SUM(I1257:I1259)</f>
        <v>3000000</v>
      </c>
      <c r="J1256" s="71">
        <f>SUM(J1257:J1259)</f>
        <v>2020621</v>
      </c>
      <c r="K1256" s="9">
        <f t="shared" si="70"/>
        <v>979379</v>
      </c>
      <c r="L1256" s="136">
        <f>H1256-I1256</f>
        <v>12996773</v>
      </c>
      <c r="M1256" s="141"/>
    </row>
    <row r="1257" spans="1:14" s="48" customFormat="1" ht="30" customHeight="1">
      <c r="A1257" s="81"/>
      <c r="B1257" s="81"/>
      <c r="C1257" s="81"/>
      <c r="D1257" s="81">
        <v>4687</v>
      </c>
      <c r="E1257" s="71" t="s">
        <v>176</v>
      </c>
      <c r="F1257" s="27"/>
      <c r="G1257" s="101"/>
      <c r="H1257" s="85"/>
      <c r="I1257" s="95">
        <v>500000</v>
      </c>
      <c r="J1257" s="71">
        <v>497965</v>
      </c>
      <c r="K1257" s="9">
        <f t="shared" si="70"/>
        <v>2035</v>
      </c>
      <c r="L1257" s="83"/>
      <c r="M1257" s="141"/>
    </row>
    <row r="1258" spans="1:14" s="48" customFormat="1" ht="30" customHeight="1">
      <c r="A1258" s="81"/>
      <c r="B1258" s="81"/>
      <c r="C1258" s="81"/>
      <c r="D1258" s="81">
        <v>5030</v>
      </c>
      <c r="E1258" s="71" t="s">
        <v>177</v>
      </c>
      <c r="F1258" s="27"/>
      <c r="G1258" s="101"/>
      <c r="H1258" s="85"/>
      <c r="I1258" s="95">
        <v>500000</v>
      </c>
      <c r="J1258" s="71">
        <v>500000</v>
      </c>
      <c r="K1258" s="9">
        <f t="shared" si="70"/>
        <v>0</v>
      </c>
      <c r="L1258" s="83"/>
      <c r="M1258" s="141"/>
    </row>
    <row r="1259" spans="1:14" s="48" customFormat="1" ht="30" customHeight="1">
      <c r="A1259" s="81"/>
      <c r="B1259" s="81"/>
      <c r="C1259" s="81"/>
      <c r="D1259" s="81">
        <v>5045</v>
      </c>
      <c r="E1259" s="71" t="s">
        <v>178</v>
      </c>
      <c r="F1259" s="27"/>
      <c r="G1259" s="101"/>
      <c r="H1259" s="85"/>
      <c r="I1259" s="95">
        <v>2000000</v>
      </c>
      <c r="J1259" s="71">
        <v>1022656</v>
      </c>
      <c r="K1259" s="9">
        <f t="shared" si="70"/>
        <v>977344</v>
      </c>
      <c r="L1259" s="83"/>
      <c r="M1259" s="141"/>
    </row>
    <row r="1260" spans="1:14" ht="12.75">
      <c r="A1260" s="81">
        <v>280</v>
      </c>
      <c r="B1260" s="81">
        <v>2015</v>
      </c>
      <c r="C1260" s="81">
        <v>2015</v>
      </c>
      <c r="D1260" s="26">
        <v>5176</v>
      </c>
      <c r="E1260" s="27" t="s">
        <v>1320</v>
      </c>
      <c r="F1260" s="27" t="s">
        <v>1321</v>
      </c>
      <c r="G1260" s="39"/>
      <c r="H1260" s="34">
        <v>7444709</v>
      </c>
      <c r="I1260" s="94">
        <v>2000000</v>
      </c>
      <c r="J1260" s="71">
        <v>200000</v>
      </c>
      <c r="K1260" s="9">
        <f t="shared" si="70"/>
        <v>1800000</v>
      </c>
      <c r="L1260" s="37">
        <f>H1260-I1260</f>
        <v>5444709</v>
      </c>
    </row>
    <row r="1261" spans="1:14" s="131" customFormat="1">
      <c r="A1261" s="233"/>
      <c r="B1261" s="233"/>
      <c r="C1261" s="233"/>
      <c r="D1261" s="234"/>
      <c r="E1261" s="235"/>
      <c r="F1261" s="235"/>
      <c r="G1261" s="39"/>
      <c r="H1261" s="34">
        <f>SUM(H7:H1260)</f>
        <v>2737193249.7399998</v>
      </c>
      <c r="I1261" s="292">
        <f>SUM(I7:I1260)</f>
        <v>1956306794</v>
      </c>
      <c r="J1261" s="292">
        <f>SUM(J7:J1260)</f>
        <v>1417269875.0599985</v>
      </c>
      <c r="K1261" s="275">
        <f t="shared" si="70"/>
        <v>539036918.94000149</v>
      </c>
      <c r="L1261" s="34">
        <f>SUM(L7:L1260)</f>
        <v>1757552344.4400001</v>
      </c>
      <c r="M1261" s="130"/>
      <c r="N1261" s="153"/>
    </row>
  </sheetData>
  <mergeCells count="9">
    <mergeCell ref="J3:J4"/>
    <mergeCell ref="K3:K4"/>
    <mergeCell ref="L3:L4"/>
    <mergeCell ref="A3:A4"/>
    <mergeCell ref="D3:D4"/>
    <mergeCell ref="E3:E4"/>
    <mergeCell ref="F3:F4"/>
    <mergeCell ref="H3:H4"/>
    <mergeCell ref="I3:I4"/>
  </mergeCells>
  <pageMargins left="0.47244094488188981" right="0.23622047244094491" top="0.31496062992125984" bottom="0.27559055118110237" header="0.31496062992125984" footer="0.31496062992125984"/>
  <pageSetup scale="6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P40"/>
  <sheetViews>
    <sheetView workbookViewId="0">
      <selection activeCell="J24" sqref="J24"/>
    </sheetView>
  </sheetViews>
  <sheetFormatPr defaultRowHeight="12.75"/>
  <cols>
    <col min="7" max="7" width="25.5703125" customWidth="1"/>
    <col min="8" max="8" width="22.140625" customWidth="1"/>
    <col min="14" max="14" width="10.85546875" customWidth="1"/>
  </cols>
  <sheetData>
    <row r="1" spans="2:16" ht="13.5" thickBot="1"/>
    <row r="2" spans="2:16" ht="15" thickBot="1">
      <c r="B2" t="s">
        <v>1339</v>
      </c>
      <c r="D2" t="s">
        <v>1334</v>
      </c>
      <c r="F2" s="299">
        <v>1</v>
      </c>
      <c r="G2" s="294" t="s">
        <v>1405</v>
      </c>
      <c r="H2" t="s">
        <v>1341</v>
      </c>
      <c r="J2" t="s">
        <v>1342</v>
      </c>
      <c r="L2" t="s">
        <v>1343</v>
      </c>
      <c r="N2" t="s">
        <v>1344</v>
      </c>
      <c r="P2" t="s">
        <v>1345</v>
      </c>
    </row>
    <row r="3" spans="2:16" ht="15" thickBot="1">
      <c r="B3" t="s">
        <v>1346</v>
      </c>
      <c r="D3" t="s">
        <v>1336</v>
      </c>
      <c r="F3" s="299">
        <v>2</v>
      </c>
      <c r="G3" s="294" t="s">
        <v>1406</v>
      </c>
      <c r="H3" t="s">
        <v>1347</v>
      </c>
      <c r="J3" t="s">
        <v>1348</v>
      </c>
      <c r="L3" t="s">
        <v>1349</v>
      </c>
      <c r="N3" t="s">
        <v>1350</v>
      </c>
      <c r="P3" t="s">
        <v>1351</v>
      </c>
    </row>
    <row r="4" spans="2:16" ht="15" thickBot="1">
      <c r="D4" t="s">
        <v>1352</v>
      </c>
      <c r="F4" s="299">
        <v>3</v>
      </c>
      <c r="G4" s="294" t="s">
        <v>1407</v>
      </c>
      <c r="H4" t="s">
        <v>1354</v>
      </c>
      <c r="J4" t="s">
        <v>1355</v>
      </c>
      <c r="L4" t="s">
        <v>1356</v>
      </c>
      <c r="N4" s="304" t="s">
        <v>1655</v>
      </c>
    </row>
    <row r="5" spans="2:16" ht="15" thickBot="1">
      <c r="D5" t="s">
        <v>1340</v>
      </c>
      <c r="F5" s="299">
        <v>4</v>
      </c>
      <c r="G5" s="294" t="s">
        <v>1408</v>
      </c>
      <c r="H5" t="s">
        <v>1357</v>
      </c>
      <c r="L5" t="s">
        <v>1358</v>
      </c>
      <c r="N5" t="s">
        <v>1359</v>
      </c>
    </row>
    <row r="6" spans="2:16" ht="15" thickBot="1">
      <c r="D6" t="s">
        <v>1360</v>
      </c>
      <c r="F6" s="299">
        <v>5</v>
      </c>
      <c r="G6" s="294" t="s">
        <v>1361</v>
      </c>
      <c r="H6" t="s">
        <v>1362</v>
      </c>
      <c r="L6" t="s">
        <v>1363</v>
      </c>
    </row>
    <row r="7" spans="2:16" ht="15" thickBot="1">
      <c r="D7" t="s">
        <v>1364</v>
      </c>
      <c r="F7" s="299">
        <v>6</v>
      </c>
      <c r="G7" t="s">
        <v>1365</v>
      </c>
      <c r="H7" t="s">
        <v>1366</v>
      </c>
      <c r="L7" t="s">
        <v>1367</v>
      </c>
    </row>
    <row r="8" spans="2:16" ht="15" thickBot="1">
      <c r="D8" t="s">
        <v>1368</v>
      </c>
      <c r="F8" s="299">
        <v>7</v>
      </c>
      <c r="G8" t="s">
        <v>1332</v>
      </c>
      <c r="H8" t="s">
        <v>1369</v>
      </c>
      <c r="L8" t="s">
        <v>1370</v>
      </c>
    </row>
    <row r="9" spans="2:16" ht="15" thickBot="1">
      <c r="F9" s="299">
        <v>8</v>
      </c>
      <c r="G9" t="s">
        <v>1331</v>
      </c>
      <c r="L9" t="s">
        <v>1371</v>
      </c>
    </row>
    <row r="10" spans="2:16" ht="15" thickBot="1">
      <c r="F10" s="299">
        <v>9</v>
      </c>
      <c r="G10" t="s">
        <v>1372</v>
      </c>
      <c r="L10" t="s">
        <v>1373</v>
      </c>
    </row>
    <row r="11" spans="2:16" ht="15" thickBot="1">
      <c r="F11" s="299">
        <v>10</v>
      </c>
      <c r="G11" t="s">
        <v>1374</v>
      </c>
      <c r="L11" t="s">
        <v>1375</v>
      </c>
    </row>
    <row r="12" spans="2:16" ht="15" thickBot="1">
      <c r="F12" s="299">
        <v>11</v>
      </c>
      <c r="G12" t="s">
        <v>1333</v>
      </c>
      <c r="L12" t="s">
        <v>1376</v>
      </c>
    </row>
    <row r="13" spans="2:16" ht="15" thickBot="1">
      <c r="F13" s="299">
        <v>12</v>
      </c>
      <c r="G13" t="s">
        <v>1377</v>
      </c>
      <c r="L13" t="s">
        <v>1378</v>
      </c>
    </row>
    <row r="14" spans="2:16" ht="15" thickBot="1">
      <c r="F14" s="299">
        <v>13</v>
      </c>
      <c r="G14" t="s">
        <v>1379</v>
      </c>
      <c r="L14" t="s">
        <v>1380</v>
      </c>
    </row>
    <row r="15" spans="2:16" ht="15" thickBot="1">
      <c r="F15" s="299">
        <v>14</v>
      </c>
      <c r="G15" t="s">
        <v>1381</v>
      </c>
      <c r="L15" t="s">
        <v>1382</v>
      </c>
    </row>
    <row r="16" spans="2:16" ht="15" thickBot="1">
      <c r="F16" s="299">
        <v>15</v>
      </c>
      <c r="G16" t="s">
        <v>1383</v>
      </c>
    </row>
    <row r="17" spans="6:10" ht="15" thickBot="1">
      <c r="F17" s="299">
        <v>16</v>
      </c>
      <c r="G17" t="s">
        <v>1384</v>
      </c>
    </row>
    <row r="18" spans="6:10" ht="15" thickBot="1">
      <c r="F18" s="299">
        <v>17</v>
      </c>
      <c r="G18" t="s">
        <v>1385</v>
      </c>
    </row>
    <row r="19" spans="6:10" ht="15" thickBot="1">
      <c r="F19" s="299">
        <v>18</v>
      </c>
      <c r="G19" t="s">
        <v>1386</v>
      </c>
    </row>
    <row r="20" spans="6:10" ht="15" thickBot="1">
      <c r="F20" s="299">
        <v>19</v>
      </c>
      <c r="G20" t="s">
        <v>1387</v>
      </c>
    </row>
    <row r="21" spans="6:10" ht="15" thickBot="1">
      <c r="F21" s="299">
        <v>20</v>
      </c>
      <c r="G21" t="s">
        <v>1388</v>
      </c>
    </row>
    <row r="22" spans="6:10" ht="15" thickBot="1">
      <c r="F22" s="299">
        <v>21</v>
      </c>
      <c r="G22" t="s">
        <v>1389</v>
      </c>
      <c r="J22" t="s">
        <v>1755</v>
      </c>
    </row>
    <row r="23" spans="6:10" ht="15" thickBot="1">
      <c r="F23" s="299">
        <v>22</v>
      </c>
      <c r="G23" t="s">
        <v>1337</v>
      </c>
      <c r="J23" t="s">
        <v>1756</v>
      </c>
    </row>
    <row r="24" spans="6:10" ht="15" thickBot="1">
      <c r="F24" s="299">
        <v>23</v>
      </c>
      <c r="G24" t="s">
        <v>1390</v>
      </c>
    </row>
    <row r="25" spans="6:10" ht="15" thickBot="1">
      <c r="F25" s="299">
        <v>24</v>
      </c>
      <c r="G25" t="s">
        <v>1391</v>
      </c>
    </row>
    <row r="26" spans="6:10" ht="15" thickBot="1">
      <c r="F26" s="299">
        <v>25</v>
      </c>
      <c r="G26" t="s">
        <v>1392</v>
      </c>
    </row>
    <row r="27" spans="6:10" ht="15" thickBot="1">
      <c r="F27" s="299">
        <v>26</v>
      </c>
      <c r="G27" t="s">
        <v>1338</v>
      </c>
    </row>
    <row r="28" spans="6:10" ht="15" thickBot="1">
      <c r="F28" s="299">
        <v>27</v>
      </c>
      <c r="G28" t="s">
        <v>1393</v>
      </c>
    </row>
    <row r="29" spans="6:10" ht="15" thickBot="1">
      <c r="F29" s="299">
        <v>28</v>
      </c>
      <c r="G29" t="s">
        <v>1394</v>
      </c>
    </row>
    <row r="30" spans="6:10" ht="15" thickBot="1">
      <c r="F30" s="299">
        <v>29</v>
      </c>
      <c r="G30" t="s">
        <v>1395</v>
      </c>
    </row>
    <row r="31" spans="6:10" ht="15" thickBot="1">
      <c r="F31" s="299">
        <v>30</v>
      </c>
      <c r="G31" t="s">
        <v>1396</v>
      </c>
    </row>
    <row r="32" spans="6:10" ht="15" thickBot="1">
      <c r="F32" s="299">
        <v>31</v>
      </c>
      <c r="G32" t="s">
        <v>1397</v>
      </c>
    </row>
    <row r="33" spans="6:7" ht="15" thickBot="1">
      <c r="F33" s="299">
        <v>32</v>
      </c>
      <c r="G33" t="s">
        <v>1398</v>
      </c>
    </row>
    <row r="34" spans="6:7" ht="15" thickBot="1">
      <c r="F34" s="299">
        <v>33</v>
      </c>
      <c r="G34" t="s">
        <v>1399</v>
      </c>
    </row>
    <row r="35" spans="6:7" ht="15" thickBot="1">
      <c r="F35" s="299">
        <v>34</v>
      </c>
      <c r="G35" t="s">
        <v>1400</v>
      </c>
    </row>
    <row r="36" spans="6:7" ht="15" thickBot="1">
      <c r="F36" s="299">
        <v>35</v>
      </c>
      <c r="G36" t="s">
        <v>1401</v>
      </c>
    </row>
    <row r="37" spans="6:7" ht="15" thickBot="1">
      <c r="F37" s="299">
        <v>36</v>
      </c>
      <c r="G37" t="s">
        <v>1402</v>
      </c>
    </row>
    <row r="38" spans="6:7" ht="15" thickBot="1">
      <c r="F38" s="299">
        <v>37</v>
      </c>
      <c r="G38" t="s">
        <v>1403</v>
      </c>
    </row>
    <row r="39" spans="6:7" ht="15" thickBot="1">
      <c r="F39" s="299">
        <v>38</v>
      </c>
      <c r="G39" t="s">
        <v>1404</v>
      </c>
    </row>
    <row r="40" spans="6:7" ht="14.25">
      <c r="F40" s="300">
        <v>39</v>
      </c>
      <c r="G40" t="s">
        <v>1360</v>
      </c>
    </row>
  </sheetData>
  <conditionalFormatting sqref="C5">
    <cfRule type="cellIs" priority="1" operator="equal">
      <formula>$H$2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1</vt:i4>
      </vt:variant>
    </vt:vector>
  </HeadingPairs>
  <TitlesOfParts>
    <vt:vector size="6" baseType="lpstr">
      <vt:lpstr>DATABASE 2019</vt:lpstr>
      <vt:lpstr>FEN 2019</vt:lpstr>
      <vt:lpstr>DATABASE 2016</vt:lpstr>
      <vt:lpstr>FEN 2016</vt:lpstr>
      <vt:lpstr>drop down menius</vt:lpstr>
      <vt:lpstr>'FEN 2016'!Zona_de_imprimat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1</cp:lastModifiedBy>
  <cp:lastPrinted>2017-07-27T13:25:57Z</cp:lastPrinted>
  <dcterms:created xsi:type="dcterms:W3CDTF">1996-10-08T23:32:33Z</dcterms:created>
  <dcterms:modified xsi:type="dcterms:W3CDTF">2019-09-23T13:21:59Z</dcterms:modified>
</cp:coreProperties>
</file>